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400" tabRatio="646" firstSheet="6" activeTab="6"/>
  </bookViews>
  <sheets>
    <sheet name="Prima Pagina" sheetId="1" state="hidden" r:id="rId1"/>
    <sheet name="Coverage on Hera" sheetId="2" state="hidden" r:id="rId2"/>
    <sheet name="Consensus on Hera(1)" sheetId="3" state="hidden" r:id="rId3"/>
    <sheet name="Consensus on Hera(2)" sheetId="4" state="hidden" r:id="rId4"/>
    <sheet name="Peer_analysis" sheetId="5" state="hidden" r:id="rId5"/>
    <sheet name="grafico" sheetId="6" state="hidden" r:id="rId6"/>
    <sheet name="Table" sheetId="7" r:id="rId7"/>
  </sheets>
  <definedNames>
    <definedName name="_xlnm.Print_Area" localSheetId="1">'Coverage on Hera'!$C$3:$C$21</definedName>
    <definedName name="_xlnm.Print_Area" localSheetId="6">'Table'!$A$3:$E$26</definedName>
  </definedNames>
  <calcPr fullCalcOnLoad="1"/>
</workbook>
</file>

<file path=xl/sharedStrings.xml><?xml version="1.0" encoding="utf-8"?>
<sst xmlns="http://schemas.openxmlformats.org/spreadsheetml/2006/main" count="754" uniqueCount="154">
  <si>
    <t>Euromobiliare</t>
  </si>
  <si>
    <t>Kepler</t>
  </si>
  <si>
    <t>Jefferies</t>
  </si>
  <si>
    <t>Intermonte</t>
  </si>
  <si>
    <t>Imi</t>
  </si>
  <si>
    <t>Actinvest</t>
  </si>
  <si>
    <t>Ubm</t>
  </si>
  <si>
    <t>Caboto</t>
  </si>
  <si>
    <t>ING</t>
  </si>
  <si>
    <t>Rasbank</t>
  </si>
  <si>
    <t>Abn Amro</t>
  </si>
  <si>
    <t>CAI Cheuvreux</t>
  </si>
  <si>
    <t>Akros</t>
  </si>
  <si>
    <t>Citigroup</t>
  </si>
  <si>
    <t>Mediobanca</t>
  </si>
  <si>
    <t>Lehman</t>
  </si>
  <si>
    <t>Axia</t>
  </si>
  <si>
    <t>Nora Finardi</t>
  </si>
  <si>
    <t>Roberto Mascarello</t>
  </si>
  <si>
    <t>BUY</t>
  </si>
  <si>
    <t>Andrea Bettoni</t>
  </si>
  <si>
    <t>Enrico Bartoli</t>
  </si>
  <si>
    <t>Paolo Citi</t>
  </si>
  <si>
    <t>Garreth Williams</t>
  </si>
  <si>
    <t>Sergio Molisani</t>
  </si>
  <si>
    <t>Fabio Picardi</t>
  </si>
  <si>
    <t>Vittorio Villa</t>
  </si>
  <si>
    <t>Giuseppe Rebuzzini</t>
  </si>
  <si>
    <t>NEUTRAL</t>
  </si>
  <si>
    <t>Michele Pacitti</t>
  </si>
  <si>
    <t>Marco Baccaglio</t>
  </si>
  <si>
    <t>Dario Michi</t>
  </si>
  <si>
    <t>Mauro Baragiola</t>
  </si>
  <si>
    <t>Beatrice gerosa</t>
  </si>
  <si>
    <t>Susanna Invernizzi</t>
  </si>
  <si>
    <t>Target price</t>
  </si>
  <si>
    <t>N°</t>
  </si>
  <si>
    <t>Analista</t>
  </si>
  <si>
    <t>Società</t>
  </si>
  <si>
    <t>HOLD</t>
  </si>
  <si>
    <t>Ebitda</t>
  </si>
  <si>
    <t>E2005</t>
  </si>
  <si>
    <t>E2006</t>
  </si>
  <si>
    <t>ABN Amro</t>
  </si>
  <si>
    <t>EuroSim</t>
  </si>
  <si>
    <t>IMI</t>
  </si>
  <si>
    <t>UBM</t>
  </si>
  <si>
    <t>Media</t>
  </si>
  <si>
    <t>Hera</t>
  </si>
  <si>
    <t>Diff. Perc.</t>
  </si>
  <si>
    <t>D&amp;A</t>
  </si>
  <si>
    <t>Ebit</t>
  </si>
  <si>
    <t>D/E</t>
  </si>
  <si>
    <t>Upside potential</t>
  </si>
  <si>
    <t>ASM</t>
  </si>
  <si>
    <t>AMGA</t>
  </si>
  <si>
    <t>P/E</t>
  </si>
  <si>
    <t>MedioBanca</t>
  </si>
  <si>
    <t>E2007</t>
  </si>
  <si>
    <t>Utile netto</t>
  </si>
  <si>
    <t>Hera(*)</t>
  </si>
  <si>
    <t>Net interests</t>
  </si>
  <si>
    <t>Pre-tax</t>
  </si>
  <si>
    <t>A+++</t>
  </si>
  <si>
    <t>AEM TO</t>
  </si>
  <si>
    <t>AEM MI</t>
  </si>
  <si>
    <t>META</t>
  </si>
  <si>
    <t>HERA</t>
  </si>
  <si>
    <t>ACEA</t>
  </si>
  <si>
    <t>ACEGAS</t>
  </si>
  <si>
    <t>Sales</t>
  </si>
  <si>
    <t>Diff. %</t>
  </si>
  <si>
    <t>alfa</t>
  </si>
  <si>
    <t>beta</t>
  </si>
  <si>
    <t>--</t>
  </si>
  <si>
    <t>Consensus</t>
  </si>
  <si>
    <t>Market price</t>
  </si>
  <si>
    <t>F(y)=alfa+beta(x)</t>
  </si>
  <si>
    <t>(x)</t>
  </si>
  <si>
    <t xml:space="preserve"> X = Ebitda cagr e Y= EV/Ebitda</t>
  </si>
  <si>
    <t xml:space="preserve">dove : </t>
  </si>
  <si>
    <t>alfa è l' intercetta di regressione</t>
  </si>
  <si>
    <t>beta il coefficiente di regressione lineare</t>
  </si>
  <si>
    <t>Ev/Ebitda '05 &amp; Ebitda cagr '04-'07</t>
  </si>
  <si>
    <t>E2008</t>
  </si>
  <si>
    <t>Ebit margin</t>
  </si>
  <si>
    <t>Ebitda margin</t>
  </si>
  <si>
    <t>n/a</t>
  </si>
  <si>
    <t>Tax</t>
  </si>
  <si>
    <t>Fixed assets</t>
  </si>
  <si>
    <t>NWC</t>
  </si>
  <si>
    <t>Provisions</t>
  </si>
  <si>
    <t>NIC</t>
  </si>
  <si>
    <t>Net debt</t>
  </si>
  <si>
    <t>Equity</t>
  </si>
  <si>
    <t>EPS</t>
  </si>
  <si>
    <t>DPS</t>
  </si>
  <si>
    <t>Roe</t>
  </si>
  <si>
    <t>Roi</t>
  </si>
  <si>
    <t>EV/Ebitda</t>
  </si>
  <si>
    <t>Media(*)</t>
  </si>
  <si>
    <t>(*) La media è calcolata escludendo Hera</t>
  </si>
  <si>
    <t>HERA(**)</t>
  </si>
  <si>
    <t>(**) I dati relativi ad Hera sono un consensus</t>
  </si>
  <si>
    <t>EV/Ebitda 2005</t>
  </si>
  <si>
    <t>Pubbl.ne</t>
  </si>
  <si>
    <t>Rating</t>
  </si>
  <si>
    <t>da</t>
  </si>
  <si>
    <t>a</t>
  </si>
  <si>
    <t>OUTPERF.</t>
  </si>
  <si>
    <t>hold</t>
  </si>
  <si>
    <t>buy</t>
  </si>
  <si>
    <t>Eurosim</t>
  </si>
  <si>
    <t>outp.</t>
  </si>
  <si>
    <t>neutr.</t>
  </si>
  <si>
    <t>Mkt multiples</t>
  </si>
  <si>
    <t>Ev/Ebitda</t>
  </si>
  <si>
    <t>Fabrizio Spagna</t>
  </si>
  <si>
    <t xml:space="preserve">                                                                                                                                                                                                        </t>
  </si>
  <si>
    <t>-</t>
  </si>
  <si>
    <t>Dividend yield %</t>
  </si>
  <si>
    <t>Dividend Yield</t>
  </si>
  <si>
    <t>Dati Banca IMI al 10 giugno 2005</t>
  </si>
  <si>
    <t>Ebitda cagr 
'04-'07</t>
  </si>
  <si>
    <t>Dividend y. %</t>
  </si>
  <si>
    <t>Broker</t>
  </si>
  <si>
    <t>From</t>
  </si>
  <si>
    <t>to</t>
  </si>
  <si>
    <t>ADD</t>
  </si>
  <si>
    <t>Centro Sim</t>
  </si>
  <si>
    <t xml:space="preserve">A2A </t>
  </si>
  <si>
    <t>Minorities</t>
  </si>
  <si>
    <t>IREN</t>
  </si>
  <si>
    <t>D/Ebitda</t>
  </si>
  <si>
    <t>Profit pre min.</t>
  </si>
  <si>
    <t>Net profit</t>
  </si>
  <si>
    <t>BUSINESS MIX</t>
  </si>
  <si>
    <t>Retail</t>
  </si>
  <si>
    <t>Waste</t>
  </si>
  <si>
    <t>Water</t>
  </si>
  <si>
    <t>Electricity</t>
  </si>
  <si>
    <t>Gas</t>
  </si>
  <si>
    <t>Other</t>
  </si>
  <si>
    <t>Energy</t>
  </si>
  <si>
    <t>Market</t>
  </si>
  <si>
    <t>Generation and D.H.</t>
  </si>
  <si>
    <t>Energy Infrastructure</t>
  </si>
  <si>
    <t>Ebitda Breakdown</t>
  </si>
  <si>
    <t>% Ebitda Breakdown</t>
  </si>
  <si>
    <t>Networks and Heat</t>
  </si>
  <si>
    <t>Corporate</t>
  </si>
  <si>
    <t>Commercial and trading</t>
  </si>
  <si>
    <t>Generation</t>
  </si>
  <si>
    <t>Energy infrastructure</t>
  </si>
</sst>
</file>

<file path=xl/styles.xml><?xml version="1.0" encoding="utf-8"?>
<styleSheet xmlns="http://schemas.openxmlformats.org/spreadsheetml/2006/main">
  <numFmts count="6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[$-410]d\-mmm\-yy;@"/>
    <numFmt numFmtId="177" formatCode="[$-410]dddd\ d\ mmmm\ yyyy"/>
    <numFmt numFmtId="178" formatCode="0.0"/>
    <numFmt numFmtId="179" formatCode="0%;\(0%\)"/>
    <numFmt numFmtId="180" formatCode="&quot;€&quot;\ #,##0.00"/>
    <numFmt numFmtId="181" formatCode="0.0%"/>
    <numFmt numFmtId="182" formatCode="0.000"/>
    <numFmt numFmtId="183" formatCode="0.0%;\(0.0%\)"/>
    <numFmt numFmtId="184" formatCode="0.00%;\(0.00%\)"/>
    <numFmt numFmtId="185" formatCode="_-* #,##0.000_-;\-* #,##0.000_-;_-* &quot;-&quot;??_-;_-@_-"/>
    <numFmt numFmtId="186" formatCode="_-* #,##0.0_-;\-* #,##0.0_-;_-* &quot;-&quot;??_-;_-@_-"/>
    <numFmt numFmtId="187" formatCode="&quot;Sì&quot;;&quot;Sì&quot;;&quot;No&quot;"/>
    <numFmt numFmtId="188" formatCode="&quot;Vero&quot;;&quot;Vero&quot;;&quot;Falso&quot;"/>
    <numFmt numFmtId="189" formatCode="&quot;Attivo&quot;;&quot;Attivo&quot;;&quot;Disattivo&quot;"/>
    <numFmt numFmtId="190" formatCode="[$€-2]\ #.##000_);[Red]\([$€-2]\ #.##000\)"/>
    <numFmt numFmtId="191" formatCode="0.0000"/>
    <numFmt numFmtId="192" formatCode="0.00000"/>
    <numFmt numFmtId="193" formatCode="0.000000000000000%"/>
    <numFmt numFmtId="194" formatCode="0.00000000000000%"/>
    <numFmt numFmtId="195" formatCode="#,##0.0"/>
    <numFmt numFmtId="196" formatCode="\+#,##0.0\ \p\p;\ \-#,##0.0\ \p\p"/>
    <numFmt numFmtId="197" formatCode="0.0;\80.0\)"/>
    <numFmt numFmtId="198" formatCode="0.0;\(0.0\)"/>
    <numFmt numFmtId="199" formatCode="0.000;\(0.000\)"/>
    <numFmt numFmtId="200" formatCode="0.000%"/>
    <numFmt numFmtId="201" formatCode="0.00;\(0.00\)"/>
    <numFmt numFmtId="202" formatCode="#,##0.0;\(#,##0.0\)"/>
    <numFmt numFmtId="203" formatCode="#,##0.0;\(#,##0.0\R\)"/>
    <numFmt numFmtId="204" formatCode="0.0%;\(\)"/>
    <numFmt numFmtId="205" formatCode="_-* #,##0.0_-;\-* #,##0.0_-;_-* &quot;-&quot;?_-;_-@_-"/>
    <numFmt numFmtId="206" formatCode="_-* #,##0_-;\-* #,##0_-;_-* &quot;-&quot;??_-;_-@_-"/>
    <numFmt numFmtId="207" formatCode="\+0.0%;\(0.0%\)"/>
    <numFmt numFmtId="208" formatCode="\+0.0;\(0.0\)"/>
    <numFmt numFmtId="209" formatCode="#,##0;\(#,##0\)"/>
    <numFmt numFmtId="210" formatCode="0;\(0\)"/>
    <numFmt numFmtId="211" formatCode="#,##0.00;\(#,##0.00\)"/>
    <numFmt numFmtId="212" formatCode="#,##0.000;\(#,##0.000\)"/>
    <numFmt numFmtId="213" formatCode="0.0%;\80.0%\)"/>
    <numFmt numFmtId="214" formatCode="#,000"/>
    <numFmt numFmtId="215" formatCode="0.0&quot;x&quot;"/>
    <numFmt numFmtId="216" formatCode="#,#00%;\(#,#00%\)"/>
    <numFmt numFmtId="217" formatCode="#,#00"/>
    <numFmt numFmtId="218" formatCode="_-* #.##00_-;\-* #.##00_-;_-* &quot;-&quot;??_-;_-@_-"/>
    <numFmt numFmtId="219" formatCode="0.00&quot;x&quot;"/>
  </numFmts>
  <fonts count="79">
    <font>
      <sz val="10"/>
      <name val="Arial"/>
      <family val="0"/>
    </font>
    <font>
      <sz val="8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b/>
      <i/>
      <sz val="10"/>
      <color indexed="18"/>
      <name val="Arial"/>
      <family val="2"/>
    </font>
    <font>
      <sz val="10"/>
      <color indexed="23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1"/>
      <color indexed="57"/>
      <name val="Arial"/>
      <family val="2"/>
    </font>
    <font>
      <b/>
      <i/>
      <sz val="10"/>
      <name val="Arial"/>
      <family val="2"/>
    </font>
    <font>
      <sz val="9"/>
      <color indexed="18"/>
      <name val="Arial"/>
      <family val="2"/>
    </font>
    <font>
      <b/>
      <i/>
      <sz val="10"/>
      <color indexed="53"/>
      <name val="Arial"/>
      <family val="2"/>
    </font>
    <font>
      <b/>
      <i/>
      <sz val="9"/>
      <color indexed="53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color indexed="52"/>
      <name val="Arial"/>
      <family val="2"/>
    </font>
    <font>
      <b/>
      <sz val="10"/>
      <color indexed="52"/>
      <name val="Arial"/>
      <family val="2"/>
    </font>
    <font>
      <b/>
      <sz val="9"/>
      <color indexed="52"/>
      <name val="Arial"/>
      <family val="2"/>
    </font>
    <font>
      <i/>
      <sz val="10"/>
      <color indexed="18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i/>
      <sz val="10"/>
      <name val="Arial"/>
      <family val="2"/>
    </font>
    <font>
      <b/>
      <i/>
      <sz val="10"/>
      <color indexed="57"/>
      <name val="Arial"/>
      <family val="2"/>
    </font>
    <font>
      <b/>
      <sz val="10"/>
      <color indexed="23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.25"/>
      <color indexed="8"/>
      <name val="Arial"/>
      <family val="0"/>
    </font>
    <font>
      <sz val="8"/>
      <color indexed="18"/>
      <name val="Arial"/>
      <family val="0"/>
    </font>
    <font>
      <b/>
      <sz val="8"/>
      <color indexed="18"/>
      <name val="Arial"/>
      <family val="0"/>
    </font>
    <font>
      <sz val="9.25"/>
      <color indexed="18"/>
      <name val="Arial"/>
      <family val="0"/>
    </font>
    <font>
      <sz val="10"/>
      <color indexed="8"/>
      <name val="Calibri"/>
      <family val="0"/>
    </font>
    <font>
      <sz val="3.2"/>
      <color indexed="8"/>
      <name val="Calibri"/>
      <family val="0"/>
    </font>
    <font>
      <sz val="2.5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0070C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/>
    </border>
    <border>
      <left style="thin">
        <color theme="0" tint="-0.24993999302387238"/>
      </left>
      <right style="thin">
        <color theme="0" tint="-0.24993999302387238"/>
      </right>
      <top style="hair"/>
      <bottom style="hair"/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hair"/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medium"/>
    </border>
    <border>
      <left style="thin">
        <color theme="0" tint="-0.24993999302387238"/>
      </left>
      <right style="thin">
        <color theme="0" tint="-0.24993999302387238"/>
      </right>
      <top style="hair"/>
      <bottom style="medium"/>
    </border>
    <border>
      <left style="medium">
        <color indexed="9"/>
      </left>
      <right style="medium">
        <color indexed="9"/>
      </right>
      <top style="thin"/>
      <bottom>
        <color indexed="63"/>
      </bottom>
    </border>
    <border>
      <left style="medium">
        <color indexed="9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9"/>
      </right>
      <top style="thin"/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20" borderId="1" applyNumberFormat="0" applyAlignment="0" applyProtection="0"/>
    <xf numFmtId="0" fontId="63" fillId="0" borderId="2" applyNumberFormat="0" applyFill="0" applyAlignment="0" applyProtection="0"/>
    <xf numFmtId="0" fontId="64" fillId="21" borderId="3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169" fontId="0" fillId="0" borderId="0" applyFont="0" applyFill="0" applyBorder="0" applyAlignment="0" applyProtection="0"/>
    <xf numFmtId="0" fontId="6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29" borderId="0" applyNumberFormat="0" applyBorder="0" applyAlignment="0" applyProtection="0"/>
    <xf numFmtId="0" fontId="0" fillId="30" borderId="4" applyNumberFormat="0" applyFont="0" applyAlignment="0" applyProtection="0"/>
    <xf numFmtId="0" fontId="67" fillId="20" borderId="5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3" fillId="0" borderId="8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31" borderId="0" applyNumberFormat="0" applyBorder="0" applyAlignment="0" applyProtection="0"/>
    <xf numFmtId="0" fontId="76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4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179" fontId="10" fillId="33" borderId="0" xfId="0" applyNumberFormat="1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7" fillId="33" borderId="0" xfId="0" applyFont="1" applyFill="1" applyBorder="1" applyAlignment="1">
      <alignment/>
    </xf>
    <xf numFmtId="0" fontId="12" fillId="33" borderId="13" xfId="0" applyFont="1" applyFill="1" applyBorder="1" applyAlignment="1">
      <alignment/>
    </xf>
    <xf numFmtId="0" fontId="12" fillId="33" borderId="13" xfId="0" applyFont="1" applyFill="1" applyBorder="1" applyAlignment="1">
      <alignment vertical="center"/>
    </xf>
    <xf numFmtId="178" fontId="12" fillId="33" borderId="0" xfId="0" applyNumberFormat="1" applyFont="1" applyFill="1" applyBorder="1" applyAlignment="1" quotePrefix="1">
      <alignment horizontal="center" vertical="center"/>
    </xf>
    <xf numFmtId="178" fontId="12" fillId="33" borderId="14" xfId="0" applyNumberFormat="1" applyFont="1" applyFill="1" applyBorder="1" applyAlignment="1" quotePrefix="1">
      <alignment horizontal="center" vertical="center"/>
    </xf>
    <xf numFmtId="0" fontId="12" fillId="33" borderId="0" xfId="0" applyFont="1" applyFill="1" applyBorder="1" applyAlignment="1">
      <alignment horizontal="center"/>
    </xf>
    <xf numFmtId="0" fontId="12" fillId="33" borderId="14" xfId="0" applyFont="1" applyFill="1" applyBorder="1" applyAlignment="1">
      <alignment horizontal="center"/>
    </xf>
    <xf numFmtId="178" fontId="12" fillId="33" borderId="0" xfId="0" applyNumberFormat="1" applyFont="1" applyFill="1" applyBorder="1" applyAlignment="1">
      <alignment horizontal="center"/>
    </xf>
    <xf numFmtId="178" fontId="12" fillId="33" borderId="14" xfId="0" applyNumberFormat="1" applyFont="1" applyFill="1" applyBorder="1" applyAlignment="1">
      <alignment horizontal="center"/>
    </xf>
    <xf numFmtId="178" fontId="12" fillId="33" borderId="0" xfId="0" applyNumberFormat="1" applyFont="1" applyFill="1" applyBorder="1" applyAlignment="1">
      <alignment horizontal="center" vertical="center"/>
    </xf>
    <xf numFmtId="178" fontId="12" fillId="33" borderId="14" xfId="0" applyNumberFormat="1" applyFont="1" applyFill="1" applyBorder="1" applyAlignment="1">
      <alignment horizontal="center" vertical="center"/>
    </xf>
    <xf numFmtId="1" fontId="0" fillId="33" borderId="0" xfId="0" applyNumberFormat="1" applyFill="1" applyBorder="1" applyAlignment="1">
      <alignment horizontal="center"/>
    </xf>
    <xf numFmtId="0" fontId="8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/>
    </xf>
    <xf numFmtId="178" fontId="10" fillId="33" borderId="0" xfId="51" applyNumberFormat="1" applyFont="1" applyFill="1" applyBorder="1" applyAlignment="1">
      <alignment horizontal="center"/>
    </xf>
    <xf numFmtId="180" fontId="13" fillId="33" borderId="0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2" fontId="12" fillId="33" borderId="0" xfId="0" applyNumberFormat="1" applyFont="1" applyFill="1" applyBorder="1" applyAlignment="1">
      <alignment horizontal="center"/>
    </xf>
    <xf numFmtId="2" fontId="12" fillId="33" borderId="14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14" fillId="33" borderId="0" xfId="0" applyFont="1" applyFill="1" applyBorder="1" applyAlignment="1">
      <alignment/>
    </xf>
    <xf numFmtId="183" fontId="18" fillId="33" borderId="0" xfId="0" applyNumberFormat="1" applyFont="1" applyFill="1" applyBorder="1" applyAlignment="1">
      <alignment horizontal="center"/>
    </xf>
    <xf numFmtId="183" fontId="3" fillId="33" borderId="0" xfId="0" applyNumberFormat="1" applyFont="1" applyFill="1" applyBorder="1" applyAlignment="1">
      <alignment horizontal="center"/>
    </xf>
    <xf numFmtId="183" fontId="17" fillId="33" borderId="0" xfId="0" applyNumberFormat="1" applyFont="1" applyFill="1" applyBorder="1" applyAlignment="1">
      <alignment horizontal="center"/>
    </xf>
    <xf numFmtId="181" fontId="3" fillId="33" borderId="0" xfId="51" applyNumberFormat="1" applyFont="1" applyFill="1" applyBorder="1" applyAlignment="1">
      <alignment/>
    </xf>
    <xf numFmtId="183" fontId="4" fillId="33" borderId="0" xfId="0" applyNumberFormat="1" applyFont="1" applyFill="1" applyBorder="1" applyAlignment="1">
      <alignment horizontal="center" vertical="center"/>
    </xf>
    <xf numFmtId="181" fontId="0" fillId="33" borderId="0" xfId="51" applyNumberFormat="1" applyFont="1" applyFill="1" applyBorder="1" applyAlignment="1">
      <alignment horizontal="center"/>
    </xf>
    <xf numFmtId="186" fontId="0" fillId="33" borderId="0" xfId="46" applyNumberFormat="1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7" fillId="33" borderId="15" xfId="0" applyFont="1" applyFill="1" applyBorder="1" applyAlignment="1">
      <alignment/>
    </xf>
    <xf numFmtId="0" fontId="7" fillId="33" borderId="16" xfId="0" applyFont="1" applyFill="1" applyBorder="1" applyAlignment="1">
      <alignment/>
    </xf>
    <xf numFmtId="0" fontId="7" fillId="33" borderId="16" xfId="0" applyFont="1" applyFill="1" applyBorder="1" applyAlignment="1">
      <alignment horizontal="center"/>
    </xf>
    <xf numFmtId="0" fontId="7" fillId="33" borderId="16" xfId="0" applyFont="1" applyFill="1" applyBorder="1" applyAlignment="1" quotePrefix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11" fillId="33" borderId="18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2" fontId="14" fillId="33" borderId="0" xfId="51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horizontal="left"/>
    </xf>
    <xf numFmtId="178" fontId="3" fillId="33" borderId="0" xfId="0" applyNumberFormat="1" applyFont="1" applyFill="1" applyBorder="1" applyAlignment="1">
      <alignment horizontal="center"/>
    </xf>
    <xf numFmtId="0" fontId="18" fillId="33" borderId="0" xfId="0" applyFont="1" applyFill="1" applyBorder="1" applyAlignment="1">
      <alignment horizontal="left"/>
    </xf>
    <xf numFmtId="178" fontId="18" fillId="33" borderId="0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horizontal="left"/>
    </xf>
    <xf numFmtId="178" fontId="3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left" vertical="center" wrapText="1"/>
    </xf>
    <xf numFmtId="178" fontId="2" fillId="33" borderId="0" xfId="0" applyNumberFormat="1" applyFont="1" applyFill="1" applyBorder="1" applyAlignment="1">
      <alignment horizontal="center" vertical="center"/>
    </xf>
    <xf numFmtId="183" fontId="19" fillId="33" borderId="0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13" fillId="33" borderId="0" xfId="0" applyFont="1" applyFill="1" applyBorder="1" applyAlignment="1">
      <alignment/>
    </xf>
    <xf numFmtId="181" fontId="13" fillId="33" borderId="0" xfId="51" applyNumberFormat="1" applyFont="1" applyFill="1" applyBorder="1" applyAlignment="1">
      <alignment horizontal="center"/>
    </xf>
    <xf numFmtId="181" fontId="0" fillId="33" borderId="0" xfId="0" applyNumberFormat="1" applyFill="1" applyBorder="1" applyAlignment="1">
      <alignment/>
    </xf>
    <xf numFmtId="0" fontId="7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33" borderId="13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4" xfId="0" applyFont="1" applyFill="1" applyBorder="1" applyAlignment="1">
      <alignment horizontal="center"/>
    </xf>
    <xf numFmtId="181" fontId="3" fillId="33" borderId="0" xfId="51" applyNumberFormat="1" applyFont="1" applyFill="1" applyBorder="1" applyAlignment="1">
      <alignment horizontal="center"/>
    </xf>
    <xf numFmtId="181" fontId="3" fillId="33" borderId="14" xfId="51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vertical="center"/>
    </xf>
    <xf numFmtId="2" fontId="0" fillId="33" borderId="0" xfId="0" applyNumberFormat="1" applyFont="1" applyFill="1" applyBorder="1" applyAlignment="1">
      <alignment horizontal="center" vertical="center"/>
    </xf>
    <xf numFmtId="178" fontId="3" fillId="33" borderId="14" xfId="0" applyNumberFormat="1" applyFont="1" applyFill="1" applyBorder="1" applyAlignment="1">
      <alignment horizontal="center"/>
    </xf>
    <xf numFmtId="1" fontId="21" fillId="33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vertical="center"/>
    </xf>
    <xf numFmtId="2" fontId="0" fillId="33" borderId="0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3" fillId="33" borderId="13" xfId="0" applyFont="1" applyFill="1" applyBorder="1" applyAlignment="1">
      <alignment vertical="center"/>
    </xf>
    <xf numFmtId="181" fontId="3" fillId="33" borderId="14" xfId="51" applyNumberFormat="1" applyFont="1" applyFill="1" applyBorder="1" applyAlignment="1">
      <alignment horizontal="center" vertical="center"/>
    </xf>
    <xf numFmtId="1" fontId="22" fillId="33" borderId="0" xfId="0" applyNumberFormat="1" applyFont="1" applyFill="1" applyBorder="1" applyAlignment="1" quotePrefix="1">
      <alignment horizontal="center" vertical="center"/>
    </xf>
    <xf numFmtId="0" fontId="0" fillId="0" borderId="0" xfId="0" applyFont="1" applyAlignment="1">
      <alignment/>
    </xf>
    <xf numFmtId="0" fontId="0" fillId="33" borderId="0" xfId="0" applyFont="1" applyFill="1" applyBorder="1" applyAlignment="1">
      <alignment vertical="center"/>
    </xf>
    <xf numFmtId="2" fontId="0" fillId="33" borderId="0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1" fontId="0" fillId="33" borderId="0" xfId="0" applyNumberFormat="1" applyFont="1" applyFill="1" applyBorder="1" applyAlignment="1">
      <alignment horizontal="center" vertical="center"/>
    </xf>
    <xf numFmtId="1" fontId="0" fillId="33" borderId="0" xfId="0" applyNumberFormat="1" applyFont="1" applyFill="1" applyBorder="1" applyAlignment="1" quotePrefix="1">
      <alignment horizontal="center" vertical="center"/>
    </xf>
    <xf numFmtId="2" fontId="0" fillId="33" borderId="0" xfId="0" applyNumberFormat="1" applyFont="1" applyFill="1" applyBorder="1" applyAlignment="1" quotePrefix="1">
      <alignment horizontal="center" vertical="center"/>
    </xf>
    <xf numFmtId="178" fontId="3" fillId="33" borderId="0" xfId="0" applyNumberFormat="1" applyFont="1" applyFill="1" applyBorder="1" applyAlignment="1" quotePrefix="1">
      <alignment horizontal="center" vertical="center"/>
    </xf>
    <xf numFmtId="181" fontId="3" fillId="33" borderId="14" xfId="51" applyNumberFormat="1" applyFont="1" applyFill="1" applyBorder="1" applyAlignment="1" quotePrefix="1">
      <alignment horizontal="center" vertical="center"/>
    </xf>
    <xf numFmtId="1" fontId="3" fillId="33" borderId="0" xfId="0" applyNumberFormat="1" applyFont="1" applyFill="1" applyBorder="1" applyAlignment="1">
      <alignment horizontal="center" vertical="center"/>
    </xf>
    <xf numFmtId="1" fontId="3" fillId="33" borderId="0" xfId="0" applyNumberFormat="1" applyFont="1" applyFill="1" applyBorder="1" applyAlignment="1" quotePrefix="1">
      <alignment horizontal="center" vertical="center"/>
    </xf>
    <xf numFmtId="1" fontId="3" fillId="33" borderId="14" xfId="0" applyNumberFormat="1" applyFont="1" applyFill="1" applyBorder="1" applyAlignment="1" quotePrefix="1">
      <alignment horizontal="center" vertical="center"/>
    </xf>
    <xf numFmtId="0" fontId="0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1" fontId="7" fillId="33" borderId="0" xfId="0" applyNumberFormat="1" applyFont="1" applyFill="1" applyBorder="1" applyAlignment="1">
      <alignment horizontal="center"/>
    </xf>
    <xf numFmtId="2" fontId="7" fillId="33" borderId="0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181" fontId="13" fillId="33" borderId="14" xfId="51" applyNumberFormat="1" applyFont="1" applyFill="1" applyBorder="1" applyAlignment="1">
      <alignment horizontal="center"/>
    </xf>
    <xf numFmtId="178" fontId="23" fillId="33" borderId="0" xfId="51" applyNumberFormat="1" applyFont="1" applyFill="1" applyBorder="1" applyAlignment="1">
      <alignment/>
    </xf>
    <xf numFmtId="1" fontId="24" fillId="33" borderId="0" xfId="51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24" fillId="33" borderId="0" xfId="0" applyFont="1" applyFill="1" applyBorder="1" applyAlignment="1">
      <alignment/>
    </xf>
    <xf numFmtId="2" fontId="24" fillId="33" borderId="0" xfId="51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20" fillId="33" borderId="23" xfId="0" applyFont="1" applyFill="1" applyBorder="1" applyAlignment="1">
      <alignment/>
    </xf>
    <xf numFmtId="183" fontId="20" fillId="33" borderId="24" xfId="0" applyNumberFormat="1" applyFont="1" applyFill="1" applyBorder="1" applyAlignment="1">
      <alignment horizontal="center"/>
    </xf>
    <xf numFmtId="183" fontId="20" fillId="33" borderId="25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181" fontId="20" fillId="33" borderId="24" xfId="51" applyNumberFormat="1" applyFont="1" applyFill="1" applyBorder="1" applyAlignment="1">
      <alignment horizontal="center"/>
    </xf>
    <xf numFmtId="181" fontId="20" fillId="33" borderId="25" xfId="51" applyNumberFormat="1" applyFont="1" applyFill="1" applyBorder="1" applyAlignment="1">
      <alignment horizontal="center"/>
    </xf>
    <xf numFmtId="179" fontId="24" fillId="33" borderId="0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" fontId="0" fillId="33" borderId="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Border="1" applyAlignment="1">
      <alignment/>
    </xf>
    <xf numFmtId="2" fontId="3" fillId="33" borderId="0" xfId="0" applyNumberFormat="1" applyFont="1" applyFill="1" applyBorder="1" applyAlignment="1">
      <alignment horizontal="center"/>
    </xf>
    <xf numFmtId="2" fontId="3" fillId="33" borderId="14" xfId="0" applyNumberFormat="1" applyFont="1" applyFill="1" applyBorder="1" applyAlignment="1">
      <alignment horizontal="center"/>
    </xf>
    <xf numFmtId="2" fontId="3" fillId="33" borderId="0" xfId="0" applyNumberFormat="1" applyFont="1" applyFill="1" applyBorder="1" applyAlignment="1">
      <alignment horizontal="center" vertical="center"/>
    </xf>
    <xf numFmtId="2" fontId="3" fillId="33" borderId="14" xfId="0" applyNumberFormat="1" applyFont="1" applyFill="1" applyBorder="1" applyAlignment="1">
      <alignment horizontal="center" vertical="center"/>
    </xf>
    <xf numFmtId="2" fontId="3" fillId="33" borderId="0" xfId="0" applyNumberFormat="1" applyFont="1" applyFill="1" applyBorder="1" applyAlignment="1" quotePrefix="1">
      <alignment horizontal="center" vertical="center"/>
    </xf>
    <xf numFmtId="2" fontId="3" fillId="33" borderId="14" xfId="0" applyNumberFormat="1" applyFont="1" applyFill="1" applyBorder="1" applyAlignment="1" quotePrefix="1">
      <alignment horizontal="center" vertical="center"/>
    </xf>
    <xf numFmtId="0" fontId="20" fillId="33" borderId="0" xfId="0" applyFont="1" applyFill="1" applyBorder="1" applyAlignment="1">
      <alignment/>
    </xf>
    <xf numFmtId="183" fontId="20" fillId="33" borderId="0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78" fontId="3" fillId="0" borderId="0" xfId="0" applyNumberFormat="1" applyFont="1" applyFill="1" applyBorder="1" applyAlignment="1" quotePrefix="1">
      <alignment horizontal="center" vertical="center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78" fontId="2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7" fillId="33" borderId="0" xfId="0" applyFont="1" applyFill="1" applyBorder="1" applyAlignment="1">
      <alignment/>
    </xf>
    <xf numFmtId="1" fontId="17" fillId="33" borderId="0" xfId="51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179" fontId="20" fillId="33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76" fontId="0" fillId="0" borderId="0" xfId="0" applyNumberFormat="1" applyAlignment="1">
      <alignment horizontal="center"/>
    </xf>
    <xf numFmtId="0" fontId="5" fillId="33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2" fontId="2" fillId="33" borderId="0" xfId="0" applyNumberFormat="1" applyFont="1" applyFill="1" applyBorder="1" applyAlignment="1">
      <alignment horizontal="center"/>
    </xf>
    <xf numFmtId="0" fontId="26" fillId="33" borderId="0" xfId="0" applyFont="1" applyFill="1" applyAlignment="1">
      <alignment/>
    </xf>
    <xf numFmtId="0" fontId="18" fillId="33" borderId="0" xfId="0" applyFont="1" applyFill="1" applyAlignment="1">
      <alignment/>
    </xf>
    <xf numFmtId="179" fontId="17" fillId="33" borderId="0" xfId="0" applyNumberFormat="1" applyFont="1" applyFill="1" applyBorder="1" applyAlignment="1">
      <alignment horizontal="center"/>
    </xf>
    <xf numFmtId="0" fontId="26" fillId="0" borderId="0" xfId="0" applyFont="1" applyAlignment="1">
      <alignment/>
    </xf>
    <xf numFmtId="0" fontId="18" fillId="33" borderId="0" xfId="0" applyFont="1" applyFill="1" applyAlignment="1">
      <alignment/>
    </xf>
    <xf numFmtId="2" fontId="3" fillId="33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1" fontId="3" fillId="33" borderId="0" xfId="0" applyNumberFormat="1" applyFont="1" applyFill="1" applyBorder="1" applyAlignment="1">
      <alignment horizontal="center"/>
    </xf>
    <xf numFmtId="1" fontId="3" fillId="33" borderId="14" xfId="0" applyNumberFormat="1" applyFont="1" applyFill="1" applyBorder="1" applyAlignment="1">
      <alignment horizontal="center"/>
    </xf>
    <xf numFmtId="1" fontId="3" fillId="33" borderId="14" xfId="0" applyNumberFormat="1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/>
    </xf>
    <xf numFmtId="0" fontId="27" fillId="34" borderId="26" xfId="0" applyFont="1" applyFill="1" applyBorder="1" applyAlignment="1">
      <alignment/>
    </xf>
    <xf numFmtId="0" fontId="27" fillId="34" borderId="27" xfId="0" applyFont="1" applyFill="1" applyBorder="1" applyAlignment="1">
      <alignment/>
    </xf>
    <xf numFmtId="0" fontId="27" fillId="34" borderId="28" xfId="0" applyFont="1" applyFill="1" applyBorder="1" applyAlignment="1">
      <alignment/>
    </xf>
    <xf numFmtId="0" fontId="27" fillId="34" borderId="10" xfId="0" applyFont="1" applyFill="1" applyBorder="1" applyAlignment="1">
      <alignment/>
    </xf>
    <xf numFmtId="0" fontId="27" fillId="34" borderId="11" xfId="0" applyFont="1" applyFill="1" applyBorder="1" applyAlignment="1">
      <alignment/>
    </xf>
    <xf numFmtId="0" fontId="27" fillId="34" borderId="12" xfId="0" applyFont="1" applyFill="1" applyBorder="1" applyAlignment="1">
      <alignment/>
    </xf>
    <xf numFmtId="0" fontId="0" fillId="33" borderId="13" xfId="0" applyFill="1" applyBorder="1" applyAlignment="1">
      <alignment/>
    </xf>
    <xf numFmtId="0" fontId="7" fillId="35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30" fillId="35" borderId="23" xfId="0" applyFont="1" applyFill="1" applyBorder="1" applyAlignment="1">
      <alignment vertical="center"/>
    </xf>
    <xf numFmtId="178" fontId="30" fillId="35" borderId="24" xfId="0" applyNumberFormat="1" applyFont="1" applyFill="1" applyBorder="1" applyAlignment="1">
      <alignment horizontal="center" vertical="center"/>
    </xf>
    <xf numFmtId="178" fontId="30" fillId="35" borderId="25" xfId="0" applyNumberFormat="1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/>
    </xf>
    <xf numFmtId="2" fontId="2" fillId="35" borderId="0" xfId="0" applyNumberFormat="1" applyFont="1" applyFill="1" applyBorder="1" applyAlignment="1">
      <alignment horizontal="center"/>
    </xf>
    <xf numFmtId="2" fontId="2" fillId="35" borderId="14" xfId="0" applyNumberFormat="1" applyFont="1" applyFill="1" applyBorder="1" applyAlignment="1">
      <alignment horizontal="center"/>
    </xf>
    <xf numFmtId="1" fontId="2" fillId="35" borderId="0" xfId="0" applyNumberFormat="1" applyFont="1" applyFill="1" applyBorder="1" applyAlignment="1">
      <alignment horizontal="center"/>
    </xf>
    <xf numFmtId="1" fontId="2" fillId="35" borderId="14" xfId="0" applyNumberFormat="1" applyFont="1" applyFill="1" applyBorder="1" applyAlignment="1">
      <alignment horizontal="center"/>
    </xf>
    <xf numFmtId="181" fontId="2" fillId="35" borderId="0" xfId="51" applyNumberFormat="1" applyFont="1" applyFill="1" applyBorder="1" applyAlignment="1">
      <alignment horizontal="center"/>
    </xf>
    <xf numFmtId="181" fontId="2" fillId="35" borderId="14" xfId="51" applyNumberFormat="1" applyFont="1" applyFill="1" applyBorder="1" applyAlignment="1">
      <alignment horizontal="center"/>
    </xf>
    <xf numFmtId="0" fontId="29" fillId="33" borderId="13" xfId="0" applyFont="1" applyFill="1" applyBorder="1" applyAlignment="1">
      <alignment/>
    </xf>
    <xf numFmtId="2" fontId="29" fillId="33" borderId="0" xfId="51" applyNumberFormat="1" applyFont="1" applyFill="1" applyBorder="1" applyAlignment="1">
      <alignment horizontal="center"/>
    </xf>
    <xf numFmtId="2" fontId="29" fillId="33" borderId="14" xfId="51" applyNumberFormat="1" applyFont="1" applyFill="1" applyBorder="1" applyAlignment="1">
      <alignment horizontal="center"/>
    </xf>
    <xf numFmtId="1" fontId="29" fillId="33" borderId="0" xfId="51" applyNumberFormat="1" applyFont="1" applyFill="1" applyBorder="1" applyAlignment="1">
      <alignment horizontal="center"/>
    </xf>
    <xf numFmtId="1" fontId="29" fillId="33" borderId="14" xfId="51" applyNumberFormat="1" applyFont="1" applyFill="1" applyBorder="1" applyAlignment="1">
      <alignment horizontal="center"/>
    </xf>
    <xf numFmtId="178" fontId="29" fillId="33" borderId="0" xfId="51" applyNumberFormat="1" applyFont="1" applyFill="1" applyBorder="1" applyAlignment="1">
      <alignment horizontal="center"/>
    </xf>
    <xf numFmtId="178" fontId="29" fillId="33" borderId="14" xfId="51" applyNumberFormat="1" applyFont="1" applyFill="1" applyBorder="1" applyAlignment="1">
      <alignment horizontal="center"/>
    </xf>
    <xf numFmtId="181" fontId="29" fillId="33" borderId="0" xfId="51" applyNumberFormat="1" applyFont="1" applyFill="1" applyBorder="1" applyAlignment="1">
      <alignment horizontal="center"/>
    </xf>
    <xf numFmtId="181" fontId="29" fillId="33" borderId="14" xfId="51" applyNumberFormat="1" applyFont="1" applyFill="1" applyBorder="1" applyAlignment="1">
      <alignment horizontal="center"/>
    </xf>
    <xf numFmtId="0" fontId="20" fillId="33" borderId="0" xfId="0" applyFont="1" applyFill="1" applyBorder="1" applyAlignment="1">
      <alignment/>
    </xf>
    <xf numFmtId="183" fontId="20" fillId="33" borderId="0" xfId="0" applyNumberFormat="1" applyFont="1" applyFill="1" applyBorder="1" applyAlignment="1">
      <alignment horizontal="center"/>
    </xf>
    <xf numFmtId="0" fontId="18" fillId="33" borderId="0" xfId="0" applyFont="1" applyFill="1" applyBorder="1" applyAlignment="1">
      <alignment/>
    </xf>
    <xf numFmtId="0" fontId="2" fillId="35" borderId="0" xfId="0" applyFont="1" applyFill="1" applyBorder="1" applyAlignment="1">
      <alignment horizontal="left" vertical="center" wrapText="1"/>
    </xf>
    <xf numFmtId="178" fontId="2" fillId="35" borderId="0" xfId="0" applyNumberFormat="1" applyFont="1" applyFill="1" applyBorder="1" applyAlignment="1">
      <alignment horizontal="center" vertical="center"/>
    </xf>
    <xf numFmtId="183" fontId="2" fillId="35" borderId="0" xfId="0" applyNumberFormat="1" applyFont="1" applyFill="1" applyBorder="1" applyAlignment="1">
      <alignment horizontal="center"/>
    </xf>
    <xf numFmtId="178" fontId="2" fillId="35" borderId="0" xfId="0" applyNumberFormat="1" applyFont="1" applyFill="1" applyBorder="1" applyAlignment="1">
      <alignment horizontal="center"/>
    </xf>
    <xf numFmtId="178" fontId="26" fillId="33" borderId="0" xfId="0" applyNumberFormat="1" applyFont="1" applyFill="1" applyBorder="1" applyAlignment="1">
      <alignment horizontal="center"/>
    </xf>
    <xf numFmtId="183" fontId="26" fillId="33" borderId="0" xfId="0" applyNumberFormat="1" applyFont="1" applyFill="1" applyBorder="1" applyAlignment="1">
      <alignment horizontal="center"/>
    </xf>
    <xf numFmtId="1" fontId="7" fillId="33" borderId="0" xfId="0" applyNumberFormat="1" applyFont="1" applyFill="1" applyBorder="1" applyAlignment="1">
      <alignment horizontal="center"/>
    </xf>
    <xf numFmtId="0" fontId="27" fillId="34" borderId="11" xfId="0" applyFont="1" applyFill="1" applyBorder="1" applyAlignment="1">
      <alignment horizontal="center"/>
    </xf>
    <xf numFmtId="0" fontId="27" fillId="34" borderId="21" xfId="0" applyFont="1" applyFill="1" applyBorder="1" applyAlignment="1">
      <alignment/>
    </xf>
    <xf numFmtId="0" fontId="27" fillId="34" borderId="21" xfId="0" applyFont="1" applyFill="1" applyBorder="1" applyAlignment="1">
      <alignment horizontal="center"/>
    </xf>
    <xf numFmtId="0" fontId="27" fillId="34" borderId="29" xfId="0" applyFont="1" applyFill="1" applyBorder="1" applyAlignment="1">
      <alignment horizontal="center"/>
    </xf>
    <xf numFmtId="0" fontId="27" fillId="34" borderId="29" xfId="0" applyFont="1" applyFill="1" applyBorder="1" applyAlignment="1">
      <alignment/>
    </xf>
    <xf numFmtId="0" fontId="3" fillId="35" borderId="11" xfId="0" applyFont="1" applyFill="1" applyBorder="1" applyAlignment="1">
      <alignment horizontal="center"/>
    </xf>
    <xf numFmtId="0" fontId="2" fillId="35" borderId="11" xfId="0" applyFont="1" applyFill="1" applyBorder="1" applyAlignment="1">
      <alignment/>
    </xf>
    <xf numFmtId="2" fontId="2" fillId="35" borderId="11" xfId="0" applyNumberFormat="1" applyFont="1" applyFill="1" applyBorder="1" applyAlignment="1">
      <alignment horizontal="center"/>
    </xf>
    <xf numFmtId="0" fontId="3" fillId="35" borderId="21" xfId="0" applyFont="1" applyFill="1" applyBorder="1" applyAlignment="1">
      <alignment horizontal="center"/>
    </xf>
    <xf numFmtId="0" fontId="2" fillId="35" borderId="21" xfId="0" applyFont="1" applyFill="1" applyBorder="1" applyAlignment="1">
      <alignment/>
    </xf>
    <xf numFmtId="181" fontId="2" fillId="35" borderId="21" xfId="51" applyNumberFormat="1" applyFont="1" applyFill="1" applyBorder="1" applyAlignment="1">
      <alignment horizontal="center"/>
    </xf>
    <xf numFmtId="0" fontId="3" fillId="35" borderId="21" xfId="0" applyFont="1" applyFill="1" applyBorder="1" applyAlignment="1">
      <alignment/>
    </xf>
    <xf numFmtId="176" fontId="3" fillId="33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176" fontId="5" fillId="33" borderId="0" xfId="0" applyNumberFormat="1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3" fillId="33" borderId="21" xfId="0" applyFont="1" applyFill="1" applyBorder="1" applyAlignment="1">
      <alignment/>
    </xf>
    <xf numFmtId="176" fontId="3" fillId="33" borderId="21" xfId="0" applyNumberFormat="1" applyFont="1" applyFill="1" applyBorder="1" applyAlignment="1">
      <alignment horizontal="center"/>
    </xf>
    <xf numFmtId="0" fontId="25" fillId="33" borderId="0" xfId="0" applyFont="1" applyFill="1" applyBorder="1" applyAlignment="1">
      <alignment/>
    </xf>
    <xf numFmtId="0" fontId="25" fillId="33" borderId="0" xfId="0" applyFont="1" applyFill="1" applyBorder="1" applyAlignment="1">
      <alignment horizontal="center"/>
    </xf>
    <xf numFmtId="0" fontId="3" fillId="35" borderId="21" xfId="0" applyFont="1" applyFill="1" applyBorder="1" applyAlignment="1">
      <alignment horizontal="center"/>
    </xf>
    <xf numFmtId="0" fontId="2" fillId="35" borderId="21" xfId="0" applyFont="1" applyFill="1" applyBorder="1" applyAlignment="1">
      <alignment horizontal="center"/>
    </xf>
    <xf numFmtId="0" fontId="2" fillId="35" borderId="0" xfId="0" applyFont="1" applyFill="1" applyBorder="1" applyAlignment="1">
      <alignment horizontal="left"/>
    </xf>
    <xf numFmtId="0" fontId="20" fillId="33" borderId="21" xfId="0" applyFont="1" applyFill="1" applyBorder="1" applyAlignment="1">
      <alignment horizontal="left"/>
    </xf>
    <xf numFmtId="183" fontId="20" fillId="33" borderId="21" xfId="0" applyNumberFormat="1" applyFont="1" applyFill="1" applyBorder="1" applyAlignment="1">
      <alignment horizontal="center"/>
    </xf>
    <xf numFmtId="178" fontId="18" fillId="33" borderId="14" xfId="0" applyNumberFormat="1" applyFont="1" applyFill="1" applyBorder="1" applyAlignment="1">
      <alignment horizontal="center"/>
    </xf>
    <xf numFmtId="183" fontId="20" fillId="33" borderId="30" xfId="0" applyNumberFormat="1" applyFont="1" applyFill="1" applyBorder="1" applyAlignment="1">
      <alignment horizontal="center"/>
    </xf>
    <xf numFmtId="0" fontId="7" fillId="35" borderId="21" xfId="0" applyFont="1" applyFill="1" applyBorder="1" applyAlignment="1">
      <alignment/>
    </xf>
    <xf numFmtId="43" fontId="2" fillId="35" borderId="14" xfId="46" applyFont="1" applyFill="1" applyBorder="1" applyAlignment="1">
      <alignment horizontal="left"/>
    </xf>
    <xf numFmtId="43" fontId="2" fillId="35" borderId="0" xfId="46" applyFont="1" applyFill="1" applyBorder="1" applyAlignment="1">
      <alignment horizontal="left"/>
    </xf>
    <xf numFmtId="43" fontId="2" fillId="35" borderId="14" xfId="46" applyFont="1" applyFill="1" applyBorder="1" applyAlignment="1">
      <alignment/>
    </xf>
    <xf numFmtId="43" fontId="2" fillId="35" borderId="14" xfId="46" applyFont="1" applyFill="1" applyBorder="1" applyAlignment="1">
      <alignment horizontal="centerContinuous" vertical="center"/>
    </xf>
    <xf numFmtId="43" fontId="2" fillId="35" borderId="0" xfId="46" applyFont="1" applyFill="1" applyBorder="1" applyAlignment="1">
      <alignment horizontal="centerContinuous" vertical="center"/>
    </xf>
    <xf numFmtId="181" fontId="20" fillId="33" borderId="21" xfId="51" applyNumberFormat="1" applyFont="1" applyFill="1" applyBorder="1" applyAlignment="1">
      <alignment horizontal="center"/>
    </xf>
    <xf numFmtId="181" fontId="2" fillId="35" borderId="0" xfId="51" applyNumberFormat="1" applyFont="1" applyFill="1" applyBorder="1" applyAlignment="1">
      <alignment horizontal="center"/>
    </xf>
    <xf numFmtId="178" fontId="0" fillId="33" borderId="0" xfId="0" applyNumberFormat="1" applyFill="1" applyBorder="1" applyAlignment="1">
      <alignment horizontal="center"/>
    </xf>
    <xf numFmtId="178" fontId="0" fillId="33" borderId="21" xfId="0" applyNumberFormat="1" applyFill="1" applyBorder="1" applyAlignment="1">
      <alignment horizontal="center"/>
    </xf>
    <xf numFmtId="0" fontId="28" fillId="34" borderId="31" xfId="0" applyFont="1" applyFill="1" applyBorder="1" applyAlignment="1">
      <alignment horizontal="center"/>
    </xf>
    <xf numFmtId="0" fontId="27" fillId="34" borderId="31" xfId="0" applyFont="1" applyFill="1" applyBorder="1" applyAlignment="1">
      <alignment horizontal="center"/>
    </xf>
    <xf numFmtId="0" fontId="27" fillId="34" borderId="32" xfId="0" applyFont="1" applyFill="1" applyBorder="1" applyAlignment="1">
      <alignment horizontal="center"/>
    </xf>
    <xf numFmtId="0" fontId="7" fillId="33" borderId="0" xfId="0" applyFont="1" applyFill="1" applyAlignment="1">
      <alignment horizontal="center"/>
    </xf>
    <xf numFmtId="0" fontId="27" fillId="36" borderId="11" xfId="0" applyFont="1" applyFill="1" applyBorder="1" applyAlignment="1">
      <alignment horizontal="center"/>
    </xf>
    <xf numFmtId="0" fontId="27" fillId="36" borderId="11" xfId="0" applyFont="1" applyFill="1" applyBorder="1" applyAlignment="1">
      <alignment/>
    </xf>
    <xf numFmtId="0" fontId="27" fillId="36" borderId="21" xfId="0" applyFont="1" applyFill="1" applyBorder="1" applyAlignment="1">
      <alignment/>
    </xf>
    <xf numFmtId="0" fontId="27" fillId="36" borderId="21" xfId="0" applyFont="1" applyFill="1" applyBorder="1" applyAlignment="1">
      <alignment horizontal="center"/>
    </xf>
    <xf numFmtId="0" fontId="28" fillId="36" borderId="11" xfId="0" applyFont="1" applyFill="1" applyBorder="1" applyAlignment="1">
      <alignment horizontal="center"/>
    </xf>
    <xf numFmtId="0" fontId="27" fillId="36" borderId="11" xfId="0" applyFont="1" applyFill="1" applyBorder="1" applyAlignment="1">
      <alignment/>
    </xf>
    <xf numFmtId="2" fontId="27" fillId="36" borderId="11" xfId="0" applyNumberFormat="1" applyFont="1" applyFill="1" applyBorder="1" applyAlignment="1">
      <alignment horizontal="center"/>
    </xf>
    <xf numFmtId="0" fontId="31" fillId="36" borderId="21" xfId="0" applyFont="1" applyFill="1" applyBorder="1" applyAlignment="1">
      <alignment horizontal="center"/>
    </xf>
    <xf numFmtId="0" fontId="32" fillId="36" borderId="21" xfId="0" applyFont="1" applyFill="1" applyBorder="1" applyAlignment="1">
      <alignment/>
    </xf>
    <xf numFmtId="181" fontId="32" fillId="36" borderId="21" xfId="51" applyNumberFormat="1" applyFont="1" applyFill="1" applyBorder="1" applyAlignment="1">
      <alignment horizontal="center"/>
    </xf>
    <xf numFmtId="43" fontId="7" fillId="33" borderId="0" xfId="46" applyFont="1" applyFill="1" applyAlignment="1">
      <alignment/>
    </xf>
    <xf numFmtId="43" fontId="2" fillId="33" borderId="0" xfId="46" applyFont="1" applyFill="1" applyBorder="1" applyAlignment="1">
      <alignment horizontal="center"/>
    </xf>
    <xf numFmtId="43" fontId="32" fillId="36" borderId="11" xfId="46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181" fontId="1" fillId="33" borderId="0" xfId="51" applyNumberFormat="1" applyFont="1" applyFill="1" applyBorder="1" applyAlignment="1">
      <alignment/>
    </xf>
    <xf numFmtId="0" fontId="1" fillId="0" borderId="0" xfId="0" applyFont="1" applyFill="1" applyAlignment="1">
      <alignment/>
    </xf>
    <xf numFmtId="178" fontId="1" fillId="0" borderId="0" xfId="0" applyNumberFormat="1" applyFont="1" applyFill="1" applyBorder="1" applyAlignment="1">
      <alignment/>
    </xf>
    <xf numFmtId="0" fontId="34" fillId="33" borderId="0" xfId="0" applyFont="1" applyFill="1" applyBorder="1" applyAlignment="1">
      <alignment/>
    </xf>
    <xf numFmtId="0" fontId="1" fillId="0" borderId="0" xfId="0" applyFont="1" applyFill="1" applyAlignment="1">
      <alignment vertical="center"/>
    </xf>
    <xf numFmtId="0" fontId="1" fillId="35" borderId="0" xfId="0" applyFont="1" applyFill="1" applyAlignment="1">
      <alignment vertical="center"/>
    </xf>
    <xf numFmtId="0" fontId="1" fillId="33" borderId="0" xfId="0" applyFont="1" applyFill="1" applyAlignment="1">
      <alignment vertical="center"/>
    </xf>
    <xf numFmtId="181" fontId="1" fillId="0" borderId="0" xfId="51" applyNumberFormat="1" applyFont="1" applyFill="1" applyAlignment="1">
      <alignment vertical="center"/>
    </xf>
    <xf numFmtId="0" fontId="1" fillId="33" borderId="0" xfId="0" applyFont="1" applyFill="1" applyAlignment="1">
      <alignment vertical="center"/>
    </xf>
    <xf numFmtId="3" fontId="0" fillId="0" borderId="0" xfId="0" applyNumberFormat="1" applyFont="1" applyAlignment="1">
      <alignment/>
    </xf>
    <xf numFmtId="178" fontId="35" fillId="33" borderId="0" xfId="0" applyNumberFormat="1" applyFont="1" applyFill="1" applyBorder="1" applyAlignment="1">
      <alignment wrapText="1"/>
    </xf>
    <xf numFmtId="0" fontId="33" fillId="0" borderId="13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vertical="center"/>
    </xf>
    <xf numFmtId="0" fontId="33" fillId="0" borderId="34" xfId="0" applyFont="1" applyFill="1" applyBorder="1" applyAlignment="1">
      <alignment vertical="center"/>
    </xf>
    <xf numFmtId="0" fontId="1" fillId="0" borderId="34" xfId="0" applyFont="1" applyFill="1" applyBorder="1" applyAlignment="1">
      <alignment vertical="center"/>
    </xf>
    <xf numFmtId="0" fontId="1" fillId="0" borderId="34" xfId="0" applyFont="1" applyFill="1" applyBorder="1" applyAlignment="1">
      <alignment vertical="center"/>
    </xf>
    <xf numFmtId="0" fontId="33" fillId="0" borderId="35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1" fillId="0" borderId="34" xfId="0" applyFont="1" applyFill="1" applyBorder="1" applyAlignment="1">
      <alignment horizontal="left" vertical="center"/>
    </xf>
    <xf numFmtId="0" fontId="1" fillId="0" borderId="36" xfId="0" applyFont="1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/>
    </xf>
    <xf numFmtId="0" fontId="1" fillId="0" borderId="34" xfId="0" applyFont="1" applyFill="1" applyBorder="1" applyAlignment="1">
      <alignment horizontal="left" vertical="center"/>
    </xf>
    <xf numFmtId="0" fontId="1" fillId="0" borderId="23" xfId="0" applyFont="1" applyFill="1" applyBorder="1" applyAlignment="1">
      <alignment horizontal="left" vertical="center"/>
    </xf>
    <xf numFmtId="0" fontId="33" fillId="0" borderId="23" xfId="0" applyFont="1" applyFill="1" applyBorder="1" applyAlignment="1">
      <alignment horizontal="left" vertical="center" wrapText="1"/>
    </xf>
    <xf numFmtId="0" fontId="33" fillId="0" borderId="37" xfId="0" applyFont="1" applyFill="1" applyBorder="1" applyAlignment="1">
      <alignment horizontal="right" vertical="center"/>
    </xf>
    <xf numFmtId="0" fontId="77" fillId="0" borderId="38" xfId="0" applyFont="1" applyFill="1" applyBorder="1" applyAlignment="1">
      <alignment horizontal="right" vertical="center"/>
    </xf>
    <xf numFmtId="202" fontId="1" fillId="0" borderId="39" xfId="0" applyNumberFormat="1" applyFont="1" applyFill="1" applyBorder="1" applyAlignment="1">
      <alignment horizontal="right" vertical="center"/>
    </xf>
    <xf numFmtId="0" fontId="28" fillId="0" borderId="0" xfId="0" applyFont="1" applyFill="1" applyAlignment="1">
      <alignment vertical="center"/>
    </xf>
    <xf numFmtId="0" fontId="27" fillId="37" borderId="13" xfId="0" applyFont="1" applyFill="1" applyBorder="1" applyAlignment="1">
      <alignment horizontal="left" vertical="center" wrapText="1"/>
    </xf>
    <xf numFmtId="0" fontId="27" fillId="37" borderId="37" xfId="0" applyFont="1" applyFill="1" applyBorder="1" applyAlignment="1">
      <alignment horizontal="center" vertical="center"/>
    </xf>
    <xf numFmtId="0" fontId="28" fillId="36" borderId="0" xfId="0" applyFont="1" applyFill="1" applyAlignment="1">
      <alignment vertical="center"/>
    </xf>
    <xf numFmtId="181" fontId="1" fillId="2" borderId="39" xfId="51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202" fontId="1" fillId="0" borderId="0" xfId="0" applyNumberFormat="1" applyFont="1" applyFill="1" applyBorder="1" applyAlignment="1">
      <alignment horizontal="right" vertical="center"/>
    </xf>
    <xf numFmtId="181" fontId="1" fillId="0" borderId="0" xfId="51" applyNumberFormat="1" applyFont="1" applyFill="1" applyBorder="1" applyAlignment="1">
      <alignment horizontal="right" vertical="center"/>
    </xf>
    <xf numFmtId="202" fontId="78" fillId="0" borderId="39" xfId="0" applyNumberFormat="1" applyFont="1" applyFill="1" applyBorder="1" applyAlignment="1">
      <alignment horizontal="right" vertical="center"/>
    </xf>
    <xf numFmtId="0" fontId="78" fillId="33" borderId="0" xfId="0" applyFont="1" applyFill="1" applyAlignment="1">
      <alignment/>
    </xf>
    <xf numFmtId="202" fontId="33" fillId="2" borderId="39" xfId="0" applyNumberFormat="1" applyFont="1" applyFill="1" applyBorder="1" applyAlignment="1">
      <alignment horizontal="right" vertical="center"/>
    </xf>
    <xf numFmtId="202" fontId="1" fillId="2" borderId="40" xfId="0" applyNumberFormat="1" applyFont="1" applyFill="1" applyBorder="1" applyAlignment="1">
      <alignment horizontal="right" vertical="center"/>
    </xf>
    <xf numFmtId="202" fontId="1" fillId="2" borderId="39" xfId="0" applyNumberFormat="1" applyFont="1" applyFill="1" applyBorder="1" applyAlignment="1">
      <alignment horizontal="right" vertical="center"/>
    </xf>
    <xf numFmtId="202" fontId="33" fillId="2" borderId="41" xfId="0" applyNumberFormat="1" applyFont="1" applyFill="1" applyBorder="1" applyAlignment="1">
      <alignment horizontal="right" vertical="center"/>
    </xf>
    <xf numFmtId="202" fontId="1" fillId="2" borderId="37" xfId="0" applyNumberFormat="1" applyFont="1" applyFill="1" applyBorder="1" applyAlignment="1">
      <alignment horizontal="right" vertical="center"/>
    </xf>
    <xf numFmtId="202" fontId="1" fillId="2" borderId="41" xfId="0" applyNumberFormat="1" applyFont="1" applyFill="1" applyBorder="1" applyAlignment="1">
      <alignment horizontal="right" vertical="center"/>
    </xf>
    <xf numFmtId="182" fontId="1" fillId="2" borderId="39" xfId="0" applyNumberFormat="1" applyFont="1" applyFill="1" applyBorder="1" applyAlignment="1">
      <alignment horizontal="right" vertical="center"/>
    </xf>
    <xf numFmtId="43" fontId="1" fillId="2" borderId="39" xfId="46" applyFont="1" applyFill="1" applyBorder="1" applyAlignment="1">
      <alignment horizontal="right" vertical="center"/>
    </xf>
    <xf numFmtId="215" fontId="1" fillId="2" borderId="39" xfId="46" applyNumberFormat="1" applyFont="1" applyFill="1" applyBorder="1" applyAlignment="1">
      <alignment horizontal="right" vertical="center"/>
    </xf>
    <xf numFmtId="183" fontId="1" fillId="2" borderId="39" xfId="51" applyNumberFormat="1" applyFont="1" applyFill="1" applyBorder="1" applyAlignment="1">
      <alignment horizontal="right" vertical="center"/>
    </xf>
    <xf numFmtId="183" fontId="1" fillId="2" borderId="38" xfId="51" applyNumberFormat="1" applyFont="1" applyFill="1" applyBorder="1" applyAlignment="1">
      <alignment horizontal="right" vertical="center"/>
    </xf>
    <xf numFmtId="202" fontId="33" fillId="2" borderId="42" xfId="0" applyNumberFormat="1" applyFont="1" applyFill="1" applyBorder="1" applyAlignment="1">
      <alignment horizontal="right" vertical="center"/>
    </xf>
    <xf numFmtId="182" fontId="1" fillId="2" borderId="37" xfId="51" applyNumberFormat="1" applyFont="1" applyFill="1" applyBorder="1" applyAlignment="1">
      <alignment horizontal="right" vertical="center"/>
    </xf>
    <xf numFmtId="219" fontId="1" fillId="2" borderId="39" xfId="46" applyNumberFormat="1" applyFont="1" applyFill="1" applyBorder="1" applyAlignment="1">
      <alignment horizontal="right" vertical="center"/>
    </xf>
    <xf numFmtId="0" fontId="27" fillId="34" borderId="43" xfId="0" applyFont="1" applyFill="1" applyBorder="1" applyAlignment="1">
      <alignment horizontal="center"/>
    </xf>
    <xf numFmtId="0" fontId="27" fillId="34" borderId="44" xfId="0" applyFont="1" applyFill="1" applyBorder="1" applyAlignment="1">
      <alignment horizontal="center"/>
    </xf>
    <xf numFmtId="0" fontId="27" fillId="34" borderId="45" xfId="0" applyFont="1" applyFill="1" applyBorder="1" applyAlignment="1">
      <alignment vertical="center"/>
    </xf>
    <xf numFmtId="0" fontId="27" fillId="34" borderId="46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27" fillId="36" borderId="11" xfId="0" applyFont="1" applyFill="1" applyBorder="1" applyAlignment="1">
      <alignment horizontal="center"/>
    </xf>
    <xf numFmtId="0" fontId="27" fillId="34" borderId="11" xfId="0" applyFont="1" applyFill="1" applyBorder="1" applyAlignment="1">
      <alignment horizontal="center"/>
    </xf>
    <xf numFmtId="0" fontId="6" fillId="33" borderId="0" xfId="0" applyFont="1" applyFill="1" applyAlignment="1">
      <alignment/>
    </xf>
    <xf numFmtId="0" fontId="27" fillId="34" borderId="11" xfId="0" applyFont="1" applyFill="1" applyBorder="1" applyAlignment="1">
      <alignment horizontal="center" vertical="center"/>
    </xf>
    <xf numFmtId="0" fontId="27" fillId="34" borderId="0" xfId="0" applyFont="1" applyFill="1" applyBorder="1" applyAlignment="1">
      <alignment horizontal="center" vertical="center"/>
    </xf>
    <xf numFmtId="0" fontId="27" fillId="34" borderId="12" xfId="0" applyFont="1" applyFill="1" applyBorder="1" applyAlignment="1">
      <alignment horizontal="center" vertical="center"/>
    </xf>
    <xf numFmtId="0" fontId="27" fillId="34" borderId="14" xfId="0" applyFont="1" applyFill="1" applyBorder="1" applyAlignment="1">
      <alignment horizontal="center" vertical="center"/>
    </xf>
    <xf numFmtId="0" fontId="27" fillId="34" borderId="21" xfId="0" applyFont="1" applyFill="1" applyBorder="1" applyAlignment="1">
      <alignment horizontal="center" vertical="center"/>
    </xf>
    <xf numFmtId="0" fontId="27" fillId="34" borderId="11" xfId="0" applyFont="1" applyFill="1" applyBorder="1" applyAlignment="1">
      <alignment horizontal="center" vertical="center" wrapText="1"/>
    </xf>
    <xf numFmtId="0" fontId="27" fillId="34" borderId="21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75"/>
          <c:y val="0.04975"/>
          <c:w val="0.9535"/>
          <c:h val="0.90075"/>
        </c:manualLayout>
      </c:layout>
      <c:scatterChart>
        <c:scatterStyle val="lineMarker"/>
        <c:varyColors val="0"/>
        <c:ser>
          <c:idx val="0"/>
          <c:order val="0"/>
          <c:tx>
            <c:strRef>
              <c:f>grafico!$B$8</c:f>
              <c:strCache>
                <c:ptCount val="1"/>
                <c:pt idx="0">
                  <c:v>AEM TO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grafico!$H$8</c:f>
              <c:numCache/>
            </c:numRef>
          </c:xVal>
          <c:yVal>
            <c:numRef>
              <c:f>grafico!$D$8</c:f>
              <c:numCache/>
            </c:numRef>
          </c:yVal>
          <c:smooth val="0"/>
        </c:ser>
        <c:ser>
          <c:idx val="1"/>
          <c:order val="1"/>
          <c:tx>
            <c:strRef>
              <c:f>grafico!$B$9</c:f>
              <c:strCache>
                <c:ptCount val="1"/>
                <c:pt idx="0">
                  <c:v>META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grafico!$H$9</c:f>
              <c:numCache/>
            </c:numRef>
          </c:xVal>
          <c:yVal>
            <c:numRef>
              <c:f>grafico!$D$9</c:f>
              <c:numCache/>
            </c:numRef>
          </c:yVal>
          <c:smooth val="0"/>
        </c:ser>
        <c:ser>
          <c:idx val="2"/>
          <c:order val="2"/>
          <c:tx>
            <c:strRef>
              <c:f>grafico!$B$10</c:f>
              <c:strCache>
                <c:ptCount val="1"/>
                <c:pt idx="0">
                  <c:v>AEM MI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grafico!$H$15</c:f>
              <c:numCache/>
            </c:numRef>
          </c:xVal>
          <c:yVal>
            <c:numRef>
              <c:f>grafico!$D$10</c:f>
              <c:numCache/>
            </c:numRef>
          </c:yVal>
          <c:smooth val="0"/>
        </c:ser>
        <c:ser>
          <c:idx val="3"/>
          <c:order val="3"/>
          <c:tx>
            <c:strRef>
              <c:f>grafico!$B$11</c:f>
              <c:strCache>
                <c:ptCount val="1"/>
                <c:pt idx="0">
                  <c:v>ACEA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grafico!$H$11</c:f>
              <c:numCache/>
            </c:numRef>
          </c:xVal>
          <c:yVal>
            <c:numRef>
              <c:f>grafico!$D$11</c:f>
              <c:numCache/>
            </c:numRef>
          </c:yVal>
          <c:smooth val="0"/>
        </c:ser>
        <c:ser>
          <c:idx val="4"/>
          <c:order val="4"/>
          <c:tx>
            <c:strRef>
              <c:f>grafico!$B$12</c:f>
              <c:strCache>
                <c:ptCount val="1"/>
                <c:pt idx="0">
                  <c:v>ACEGAS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grafico!$H$12</c:f>
              <c:numCache/>
            </c:numRef>
          </c:xVal>
          <c:yVal>
            <c:numRef>
              <c:f>grafico!$D$12</c:f>
              <c:numCache/>
            </c:numRef>
          </c:yVal>
          <c:smooth val="0"/>
        </c:ser>
        <c:ser>
          <c:idx val="5"/>
          <c:order val="5"/>
          <c:tx>
            <c:strRef>
              <c:f>grafico!$B$13</c:f>
              <c:strCache>
                <c:ptCount val="1"/>
                <c:pt idx="0">
                  <c:v>AMGA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grafico!$H$11</c:f>
              <c:numCache/>
            </c:numRef>
          </c:xVal>
          <c:yVal>
            <c:numRef>
              <c:f>grafico!$D$13</c:f>
              <c:numCache/>
            </c:numRef>
          </c:yVal>
          <c:smooth val="0"/>
        </c:ser>
        <c:ser>
          <c:idx val="7"/>
          <c:order val="6"/>
          <c:tx>
            <c:strRef>
              <c:f>grafico!$B$14</c:f>
              <c:strCache>
                <c:ptCount val="1"/>
                <c:pt idx="0">
                  <c:v>HERA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grafico!$H$10</c:f>
              <c:numCache/>
            </c:numRef>
          </c:xVal>
          <c:yVal>
            <c:numRef>
              <c:f>grafico!$D$14</c:f>
              <c:numCache/>
            </c:numRef>
          </c:yVal>
          <c:smooth val="0"/>
        </c:ser>
        <c:ser>
          <c:idx val="8"/>
          <c:order val="7"/>
          <c:tx>
            <c:strRef>
              <c:f>grafico!$B$15</c:f>
              <c:strCache>
                <c:ptCount val="1"/>
                <c:pt idx="0">
                  <c:v>ASM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grafico!$H$12</c:f>
              <c:numCache/>
            </c:numRef>
          </c:xVal>
          <c:yVal>
            <c:numRef>
              <c:f>grafico!$D$15</c:f>
              <c:numCache/>
            </c:numRef>
          </c:yVal>
          <c:smooth val="0"/>
        </c:ser>
        <c:axId val="48492592"/>
        <c:axId val="33780145"/>
      </c:scatterChart>
      <c:valAx>
        <c:axId val="48492592"/>
        <c:scaling>
          <c:orientation val="minMax"/>
          <c:max val="0.18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</a:p>
        </c:txPr>
        <c:crossAx val="33780145"/>
        <c:crossesAt val="5"/>
        <c:crossBetween val="midCat"/>
        <c:dispUnits/>
      </c:valAx>
      <c:valAx>
        <c:axId val="33780145"/>
        <c:scaling>
          <c:orientation val="minMax"/>
          <c:min val="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</a:p>
        </c:txPr>
        <c:crossAx val="48492592"/>
        <c:crossesAt val="-0.04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"/>
          <c:y val="0"/>
          <c:w val="0.959"/>
          <c:h val="0.907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grafico!$N$3:$N$6</c:f>
              <c:numCache/>
            </c:numRef>
          </c:val>
          <c:smooth val="0"/>
        </c:ser>
        <c:marker val="1"/>
        <c:axId val="35585850"/>
        <c:axId val="51837195"/>
      </c:lineChart>
      <c:catAx>
        <c:axId val="355858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1837195"/>
        <c:crosses val="autoZero"/>
        <c:auto val="1"/>
        <c:lblOffset val="100"/>
        <c:tickLblSkip val="1"/>
        <c:noMultiLvlLbl val="0"/>
      </c:catAx>
      <c:valAx>
        <c:axId val="51837195"/>
        <c:scaling>
          <c:orientation val="minMax"/>
          <c:max val="10"/>
          <c:min val="5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558585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975"/>
          <c:y val="0"/>
          <c:w val="0.698"/>
          <c:h val="0.827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9B5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862356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ED7F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54977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7F7F7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cat>
            <c:strRef>
              <c:f>Table!$B$53:$B$58</c:f>
              <c:strCache/>
            </c:strRef>
          </c:cat>
          <c:val>
            <c:numRef>
              <c:f>Table!$F$53:$F$58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8"/>
          <c:w val="0.979"/>
          <c:h val="0.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3"/>
          <c:y val="0"/>
          <c:w val="0.727"/>
          <c:h val="0.860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ABB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09B57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62356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54977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7F7F7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cat>
            <c:strRef>
              <c:f>Table!$B$45:$B$50</c:f>
              <c:strCache/>
            </c:strRef>
          </c:cat>
          <c:val>
            <c:numRef>
              <c:f>Table!$E$45:$E$50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475"/>
          <c:y val="0.8"/>
          <c:w val="0.77475"/>
          <c:h val="0.1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675"/>
          <c:y val="0.0645"/>
          <c:w val="0.67225"/>
          <c:h val="0.803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9B5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ED7F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62356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F7F7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00ABB5"/>
              </a:solidFill>
              <a:ln w="3175">
                <a:noFill/>
              </a:ln>
            </c:spPr>
          </c:dPt>
          <c:cat>
            <c:strRef>
              <c:f>Table!$B$38:$B$42</c:f>
              <c:strCache/>
            </c:strRef>
          </c:cat>
          <c:val>
            <c:numRef>
              <c:f>Table!$D$38:$D$42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225"/>
          <c:y val="0.825"/>
          <c:w val="0.9005"/>
          <c:h val="0.1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1"/>
          <c:y val="0.0445"/>
          <c:w val="0.696"/>
          <c:h val="0.823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9B5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54977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ED7F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6235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7F7F7F"/>
              </a:solidFill>
              <a:ln w="3175">
                <a:noFill/>
              </a:ln>
            </c:spPr>
          </c:dPt>
          <c:cat>
            <c:strRef>
              <c:f>Table!$B$31:$B$35</c:f>
              <c:strCache/>
            </c:strRef>
          </c:cat>
          <c:val>
            <c:numRef>
              <c:f>Table!$C$31:$C$35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3"/>
          <c:y val="0.825"/>
          <c:w val="0.8995"/>
          <c:h val="0.1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20</xdr:row>
      <xdr:rowOff>47625</xdr:rowOff>
    </xdr:from>
    <xdr:to>
      <xdr:col>9</xdr:col>
      <xdr:colOff>228600</xdr:colOff>
      <xdr:row>35</xdr:row>
      <xdr:rowOff>28575</xdr:rowOff>
    </xdr:to>
    <xdr:graphicFrame>
      <xdr:nvGraphicFramePr>
        <xdr:cNvPr id="1" name="Chart 2"/>
        <xdr:cNvGraphicFramePr/>
      </xdr:nvGraphicFramePr>
      <xdr:xfrm>
        <a:off x="609600" y="3209925"/>
        <a:ext cx="4238625" cy="240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600075</xdr:colOff>
      <xdr:row>20</xdr:row>
      <xdr:rowOff>57150</xdr:rowOff>
    </xdr:from>
    <xdr:to>
      <xdr:col>9</xdr:col>
      <xdr:colOff>228600</xdr:colOff>
      <xdr:row>35</xdr:row>
      <xdr:rowOff>38100</xdr:rowOff>
    </xdr:to>
    <xdr:graphicFrame>
      <xdr:nvGraphicFramePr>
        <xdr:cNvPr id="2" name="Chart 4"/>
        <xdr:cNvGraphicFramePr/>
      </xdr:nvGraphicFramePr>
      <xdr:xfrm>
        <a:off x="600075" y="3219450"/>
        <a:ext cx="4248150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295275</xdr:colOff>
      <xdr:row>3</xdr:row>
      <xdr:rowOff>47625</xdr:rowOff>
    </xdr:from>
    <xdr:to>
      <xdr:col>5</xdr:col>
      <xdr:colOff>1809750</xdr:colOff>
      <xdr:row>4</xdr:row>
      <xdr:rowOff>1238250</xdr:rowOff>
    </xdr:to>
    <xdr:graphicFrame>
      <xdr:nvGraphicFramePr>
        <xdr:cNvPr id="1" name="Grafico 8"/>
        <xdr:cNvGraphicFramePr/>
      </xdr:nvGraphicFramePr>
      <xdr:xfrm>
        <a:off x="7696200" y="533400"/>
        <a:ext cx="1514475" cy="1314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266700</xdr:colOff>
      <xdr:row>3</xdr:row>
      <xdr:rowOff>38100</xdr:rowOff>
    </xdr:from>
    <xdr:to>
      <xdr:col>4</xdr:col>
      <xdr:colOff>1781175</xdr:colOff>
      <xdr:row>4</xdr:row>
      <xdr:rowOff>1228725</xdr:rowOff>
    </xdr:to>
    <xdr:graphicFrame>
      <xdr:nvGraphicFramePr>
        <xdr:cNvPr id="2" name="Grafico 7"/>
        <xdr:cNvGraphicFramePr/>
      </xdr:nvGraphicFramePr>
      <xdr:xfrm>
        <a:off x="5619750" y="523875"/>
        <a:ext cx="1514475" cy="1314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228600</xdr:colOff>
      <xdr:row>3</xdr:row>
      <xdr:rowOff>38100</xdr:rowOff>
    </xdr:from>
    <xdr:to>
      <xdr:col>3</xdr:col>
      <xdr:colOff>1743075</xdr:colOff>
      <xdr:row>4</xdr:row>
      <xdr:rowOff>1228725</xdr:rowOff>
    </xdr:to>
    <xdr:graphicFrame>
      <xdr:nvGraphicFramePr>
        <xdr:cNvPr id="3" name="Grafico 6"/>
        <xdr:cNvGraphicFramePr/>
      </xdr:nvGraphicFramePr>
      <xdr:xfrm>
        <a:off x="3533775" y="523875"/>
        <a:ext cx="1514475" cy="1314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247650</xdr:colOff>
      <xdr:row>3</xdr:row>
      <xdr:rowOff>47625</xdr:rowOff>
    </xdr:from>
    <xdr:to>
      <xdr:col>2</xdr:col>
      <xdr:colOff>1743075</xdr:colOff>
      <xdr:row>4</xdr:row>
      <xdr:rowOff>1238250</xdr:rowOff>
    </xdr:to>
    <xdr:graphicFrame>
      <xdr:nvGraphicFramePr>
        <xdr:cNvPr id="4" name="Grafico 5"/>
        <xdr:cNvGraphicFramePr/>
      </xdr:nvGraphicFramePr>
      <xdr:xfrm>
        <a:off x="1571625" y="533400"/>
        <a:ext cx="1495425" cy="1314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M23"/>
  <sheetViews>
    <sheetView zoomScalePageLayoutView="0" workbookViewId="0" topLeftCell="A1">
      <selection activeCell="I29" sqref="I29"/>
    </sheetView>
  </sheetViews>
  <sheetFormatPr defaultColWidth="9.140625" defaultRowHeight="12.75"/>
  <cols>
    <col min="2" max="2" width="14.7109375" style="0" bestFit="1" customWidth="1"/>
    <col min="3" max="6" width="7.00390625" style="0" customWidth="1"/>
    <col min="9" max="9" width="14.140625" style="0" bestFit="1" customWidth="1"/>
    <col min="10" max="13" width="7.421875" style="0" customWidth="1"/>
  </cols>
  <sheetData>
    <row r="4" spans="2:13" ht="13.5" thickBot="1">
      <c r="B4" s="329" t="s">
        <v>38</v>
      </c>
      <c r="C4" s="327" t="s">
        <v>35</v>
      </c>
      <c r="D4" s="327"/>
      <c r="E4" s="327" t="s">
        <v>106</v>
      </c>
      <c r="F4" s="328"/>
      <c r="I4" s="224" t="s">
        <v>115</v>
      </c>
      <c r="J4" s="223" t="s">
        <v>41</v>
      </c>
      <c r="K4" s="223" t="s">
        <v>42</v>
      </c>
      <c r="L4" s="223" t="s">
        <v>58</v>
      </c>
      <c r="M4" s="223" t="s">
        <v>84</v>
      </c>
    </row>
    <row r="5" spans="2:13" ht="13.5" thickBot="1">
      <c r="B5" s="330"/>
      <c r="C5" s="257" t="s">
        <v>107</v>
      </c>
      <c r="D5" s="258" t="s">
        <v>108</v>
      </c>
      <c r="E5" s="257" t="s">
        <v>107</v>
      </c>
      <c r="F5" s="259" t="s">
        <v>108</v>
      </c>
      <c r="I5" s="188" t="s">
        <v>116</v>
      </c>
      <c r="J5" s="255">
        <f>'Consensus on Hera(2)'!C24</f>
        <v>7.209166666666667</v>
      </c>
      <c r="K5" s="255">
        <f>'Consensus on Hera(2)'!D24</f>
        <v>6.640000000000001</v>
      </c>
      <c r="L5" s="255">
        <f>'Consensus on Hera(2)'!E24</f>
        <v>5.68</v>
      </c>
      <c r="M5" s="255">
        <f>'Consensus on Hera(2)'!F24</f>
        <v>5.28</v>
      </c>
    </row>
    <row r="6" spans="2:13" ht="12.75">
      <c r="B6" s="61" t="s">
        <v>10</v>
      </c>
      <c r="C6" s="66"/>
      <c r="D6" s="66"/>
      <c r="E6" s="66"/>
      <c r="F6" s="66"/>
      <c r="I6" s="188" t="s">
        <v>56</v>
      </c>
      <c r="J6" s="255">
        <f>'Consensus on Hera(2)'!I24</f>
        <v>23.94545454545455</v>
      </c>
      <c r="K6" s="255">
        <f>'Consensus on Hera(2)'!J24</f>
        <v>21.490000000000002</v>
      </c>
      <c r="L6" s="255">
        <f>'Consensus on Hera(2)'!K24</f>
        <v>16.790000000000003</v>
      </c>
      <c r="M6" s="255">
        <f>'Consensus on Hera(2)'!L24</f>
        <v>14.973333333333334</v>
      </c>
    </row>
    <row r="7" spans="2:13" ht="13.5" thickBot="1">
      <c r="B7" s="166" t="s">
        <v>5</v>
      </c>
      <c r="C7" s="66">
        <v>2.15</v>
      </c>
      <c r="D7" s="67">
        <v>2.62</v>
      </c>
      <c r="E7" s="66" t="s">
        <v>110</v>
      </c>
      <c r="F7" s="67" t="s">
        <v>111</v>
      </c>
      <c r="I7" s="247" t="s">
        <v>124</v>
      </c>
      <c r="J7" s="256">
        <v>3.4</v>
      </c>
      <c r="K7" s="256">
        <f>'Consensus on Hera(2)'!C49</f>
        <v>3.7818181818181813</v>
      </c>
      <c r="L7" s="256">
        <f>'Consensus on Hera(2)'!D49</f>
        <v>4.628571428571429</v>
      </c>
      <c r="M7" s="256">
        <f>'Consensus on Hera(2)'!E49</f>
        <v>5.566666666666666</v>
      </c>
    </row>
    <row r="8" spans="2:6" ht="12.75">
      <c r="B8" s="238" t="s">
        <v>12</v>
      </c>
      <c r="C8" s="165">
        <v>2.76</v>
      </c>
      <c r="D8" s="239">
        <v>2.76</v>
      </c>
      <c r="E8" s="165" t="s">
        <v>111</v>
      </c>
      <c r="F8" s="239" t="s">
        <v>111</v>
      </c>
    </row>
    <row r="9" spans="2:6" ht="12.75">
      <c r="B9" s="166" t="s">
        <v>16</v>
      </c>
      <c r="C9" s="66"/>
      <c r="D9" s="67"/>
      <c r="E9" s="66" t="s">
        <v>63</v>
      </c>
      <c r="F9" s="67"/>
    </row>
    <row r="10" spans="2:6" ht="12.75">
      <c r="B10" s="166" t="s">
        <v>7</v>
      </c>
      <c r="C10" s="66">
        <v>2.09</v>
      </c>
      <c r="D10" s="67">
        <v>2.47</v>
      </c>
      <c r="E10" s="66" t="s">
        <v>110</v>
      </c>
      <c r="F10" s="67" t="s">
        <v>110</v>
      </c>
    </row>
    <row r="11" spans="2:6" ht="12.75">
      <c r="B11" s="238" t="s">
        <v>11</v>
      </c>
      <c r="C11" s="165"/>
      <c r="D11" s="239"/>
      <c r="E11" s="165"/>
      <c r="F11" s="239"/>
    </row>
    <row r="12" spans="2:6" ht="12.75">
      <c r="B12" s="238" t="s">
        <v>13</v>
      </c>
      <c r="C12" s="165"/>
      <c r="D12" s="239"/>
      <c r="E12" s="165"/>
      <c r="F12" s="239"/>
    </row>
    <row r="13" spans="2:6" ht="12.75">
      <c r="B13" s="166" t="s">
        <v>112</v>
      </c>
      <c r="C13" s="66">
        <v>2.5</v>
      </c>
      <c r="D13" s="167">
        <v>2.6</v>
      </c>
      <c r="E13" s="66" t="s">
        <v>111</v>
      </c>
      <c r="F13" s="67" t="s">
        <v>111</v>
      </c>
    </row>
    <row r="14" spans="2:6" ht="12.75">
      <c r="B14" s="166" t="s">
        <v>4</v>
      </c>
      <c r="C14" s="66">
        <v>2.45</v>
      </c>
      <c r="D14" s="67">
        <v>2.45</v>
      </c>
      <c r="E14" s="66" t="s">
        <v>74</v>
      </c>
      <c r="F14" s="67" t="s">
        <v>74</v>
      </c>
    </row>
    <row r="15" spans="2:6" ht="12.75">
      <c r="B15" s="166" t="s">
        <v>8</v>
      </c>
      <c r="C15" s="66">
        <v>2.08</v>
      </c>
      <c r="D15" s="67">
        <v>2.16</v>
      </c>
      <c r="E15" s="66" t="s">
        <v>110</v>
      </c>
      <c r="F15" s="67" t="s">
        <v>110</v>
      </c>
    </row>
    <row r="16" spans="2:6" ht="12.75">
      <c r="B16" s="166" t="s">
        <v>3</v>
      </c>
      <c r="C16" s="66">
        <v>2.75</v>
      </c>
      <c r="D16" s="67">
        <v>2.75</v>
      </c>
      <c r="E16" s="66" t="s">
        <v>113</v>
      </c>
      <c r="F16" s="67" t="s">
        <v>113</v>
      </c>
    </row>
    <row r="17" spans="2:6" ht="12.75">
      <c r="B17" s="166" t="s">
        <v>2</v>
      </c>
      <c r="C17" s="66">
        <v>2.15</v>
      </c>
      <c r="D17" s="67">
        <v>2.55</v>
      </c>
      <c r="E17" s="66" t="s">
        <v>111</v>
      </c>
      <c r="F17" s="67" t="s">
        <v>111</v>
      </c>
    </row>
    <row r="18" spans="2:6" ht="12.75">
      <c r="B18" s="166" t="s">
        <v>1</v>
      </c>
      <c r="C18" s="66">
        <v>2.65</v>
      </c>
      <c r="D18" s="67">
        <v>2.65</v>
      </c>
      <c r="E18" s="66" t="s">
        <v>111</v>
      </c>
      <c r="F18" s="67" t="s">
        <v>111</v>
      </c>
    </row>
    <row r="19" spans="2:6" ht="12.75">
      <c r="B19" s="238" t="s">
        <v>15</v>
      </c>
      <c r="C19" s="165"/>
      <c r="D19" s="239"/>
      <c r="E19" s="165"/>
      <c r="F19" s="239"/>
    </row>
    <row r="20" spans="2:6" ht="12.75">
      <c r="B20" s="238" t="s">
        <v>14</v>
      </c>
      <c r="C20" s="165"/>
      <c r="D20" s="239"/>
      <c r="E20" s="165"/>
      <c r="F20" s="239"/>
    </row>
    <row r="21" spans="2:6" ht="12.75">
      <c r="B21" s="166" t="s">
        <v>9</v>
      </c>
      <c r="C21" s="138">
        <v>2.2</v>
      </c>
      <c r="D21" s="167">
        <v>2.2</v>
      </c>
      <c r="E21" s="66" t="s">
        <v>114</v>
      </c>
      <c r="F21" s="67" t="s">
        <v>114</v>
      </c>
    </row>
    <row r="22" spans="2:6" ht="12.75">
      <c r="B22" s="61" t="s">
        <v>6</v>
      </c>
      <c r="C22" s="66"/>
      <c r="D22" s="66"/>
      <c r="E22" s="66"/>
      <c r="F22" s="66"/>
    </row>
    <row r="23" spans="2:6" ht="13.5" thickBot="1">
      <c r="B23" s="229" t="s">
        <v>75</v>
      </c>
      <c r="C23" s="240">
        <f>AVERAGE(C6:C22)</f>
        <v>2.3779999999999997</v>
      </c>
      <c r="D23" s="241">
        <f>AVERAGE(D6:D22)</f>
        <v>2.521</v>
      </c>
      <c r="E23" s="228"/>
      <c r="F23" s="228"/>
    </row>
  </sheetData>
  <sheetProtection/>
  <mergeCells count="3">
    <mergeCell ref="C4:D4"/>
    <mergeCell ref="E4:F4"/>
    <mergeCell ref="B4:B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1"/>
  <sheetViews>
    <sheetView zoomScalePageLayoutView="0" workbookViewId="0" topLeftCell="A27">
      <selection activeCell="I29" sqref="I29"/>
    </sheetView>
  </sheetViews>
  <sheetFormatPr defaultColWidth="9.140625" defaultRowHeight="12.75"/>
  <cols>
    <col min="2" max="2" width="4.00390625" style="160" customWidth="1"/>
    <col min="3" max="3" width="14.421875" style="0" customWidth="1"/>
    <col min="4" max="4" width="17.8515625" style="0" bestFit="1" customWidth="1"/>
    <col min="5" max="5" width="12.28125" style="160" bestFit="1" customWidth="1"/>
    <col min="8" max="8" width="4.00390625" style="160" customWidth="1"/>
    <col min="9" max="9" width="15.8515625" style="0" bestFit="1" customWidth="1"/>
    <col min="10" max="10" width="6.00390625" style="0" bestFit="1" customWidth="1"/>
    <col min="11" max="11" width="7.8515625" style="0" customWidth="1"/>
    <col min="12" max="12" width="9.421875" style="0" customWidth="1"/>
    <col min="13" max="13" width="10.28125" style="0" bestFit="1" customWidth="1"/>
  </cols>
  <sheetData>
    <row r="1" spans="2:8" s="2" customFormat="1" ht="12.75">
      <c r="B1" s="68"/>
      <c r="E1" s="68"/>
      <c r="H1" s="68"/>
    </row>
    <row r="2" spans="2:8" s="2" customFormat="1" ht="11.25" customHeight="1">
      <c r="B2" s="68"/>
      <c r="E2" s="68"/>
      <c r="H2" s="68"/>
    </row>
    <row r="3" spans="1:19" s="3" customFormat="1" ht="13.5" customHeight="1">
      <c r="A3" s="2"/>
      <c r="B3" s="68"/>
      <c r="C3" s="2"/>
      <c r="D3" s="2"/>
      <c r="E3" s="68"/>
      <c r="F3" s="2"/>
      <c r="G3" s="2"/>
      <c r="H3" s="220" t="s">
        <v>36</v>
      </c>
      <c r="I3" s="185" t="s">
        <v>38</v>
      </c>
      <c r="J3" s="333" t="s">
        <v>35</v>
      </c>
      <c r="K3" s="333"/>
      <c r="L3" s="333" t="s">
        <v>106</v>
      </c>
      <c r="M3" s="333"/>
      <c r="O3" s="174"/>
      <c r="P3" s="331"/>
      <c r="Q3" s="331"/>
      <c r="R3" s="331"/>
      <c r="S3" s="331"/>
    </row>
    <row r="4" spans="1:24" s="1" customFormat="1" ht="13.5" customHeight="1" thickBot="1">
      <c r="A4"/>
      <c r="B4" s="223" t="s">
        <v>36</v>
      </c>
      <c r="C4" s="224" t="s">
        <v>38</v>
      </c>
      <c r="D4" s="224" t="s">
        <v>37</v>
      </c>
      <c r="E4" s="223" t="s">
        <v>105</v>
      </c>
      <c r="F4" s="2"/>
      <c r="G4" s="2"/>
      <c r="H4" s="221"/>
      <c r="I4" s="221"/>
      <c r="J4" s="222" t="s">
        <v>107</v>
      </c>
      <c r="K4" s="222" t="s">
        <v>108</v>
      </c>
      <c r="L4" s="222" t="s">
        <v>107</v>
      </c>
      <c r="M4" s="222" t="s">
        <v>108</v>
      </c>
      <c r="N4" s="3"/>
      <c r="O4" s="174"/>
      <c r="P4" s="164"/>
      <c r="Q4" s="164"/>
      <c r="R4" s="164"/>
      <c r="S4" s="164"/>
      <c r="T4" s="3"/>
      <c r="U4" s="3"/>
      <c r="V4" s="3"/>
      <c r="W4" s="3"/>
      <c r="X4" s="3"/>
    </row>
    <row r="5" spans="2:19" s="2" customFormat="1" ht="12.75">
      <c r="B5" s="66">
        <v>1</v>
      </c>
      <c r="C5" s="61" t="s">
        <v>10</v>
      </c>
      <c r="D5" s="61" t="s">
        <v>29</v>
      </c>
      <c r="E5" s="232"/>
      <c r="H5" s="5">
        <v>1</v>
      </c>
      <c r="I5" s="4" t="s">
        <v>10</v>
      </c>
      <c r="J5" s="5" t="s">
        <v>119</v>
      </c>
      <c r="K5" s="5" t="s">
        <v>119</v>
      </c>
      <c r="L5" s="5" t="s">
        <v>119</v>
      </c>
      <c r="M5" s="5" t="s">
        <v>119</v>
      </c>
      <c r="O5" s="147"/>
      <c r="P5" s="163"/>
      <c r="Q5" s="163"/>
      <c r="R5" s="163"/>
      <c r="S5" s="163"/>
    </row>
    <row r="6" spans="2:19" s="2" customFormat="1" ht="12.75">
      <c r="B6" s="66">
        <v>2</v>
      </c>
      <c r="C6" s="61" t="s">
        <v>5</v>
      </c>
      <c r="D6" s="61" t="s">
        <v>23</v>
      </c>
      <c r="E6" s="232">
        <v>38495</v>
      </c>
      <c r="H6" s="5">
        <v>2</v>
      </c>
      <c r="I6" s="4" t="s">
        <v>5</v>
      </c>
      <c r="J6" s="5">
        <v>2.62</v>
      </c>
      <c r="K6" s="5">
        <v>2.55</v>
      </c>
      <c r="L6" s="5" t="s">
        <v>19</v>
      </c>
      <c r="M6" s="5" t="s">
        <v>19</v>
      </c>
      <c r="O6" s="147"/>
      <c r="P6" s="163"/>
      <c r="Q6" s="163"/>
      <c r="R6" s="163"/>
      <c r="S6" s="163"/>
    </row>
    <row r="7" spans="2:19" s="6" customFormat="1" ht="12.75">
      <c r="B7" s="66">
        <v>3</v>
      </c>
      <c r="C7" s="61" t="s">
        <v>12</v>
      </c>
      <c r="D7" s="61" t="s">
        <v>31</v>
      </c>
      <c r="E7" s="232">
        <v>38405</v>
      </c>
      <c r="F7" s="2"/>
      <c r="G7" s="2"/>
      <c r="H7" s="5">
        <v>3</v>
      </c>
      <c r="I7" s="4" t="s">
        <v>12</v>
      </c>
      <c r="J7" s="5">
        <v>2.76</v>
      </c>
      <c r="K7" s="5">
        <v>2.76</v>
      </c>
      <c r="L7" s="5" t="s">
        <v>19</v>
      </c>
      <c r="M7" s="5" t="s">
        <v>19</v>
      </c>
      <c r="N7" s="2"/>
      <c r="O7" s="147"/>
      <c r="P7" s="163"/>
      <c r="Q7" s="163"/>
      <c r="R7" s="163"/>
      <c r="S7" s="163"/>
    </row>
    <row r="8" spans="2:19" s="2" customFormat="1" ht="12.75">
      <c r="B8" s="66">
        <v>4</v>
      </c>
      <c r="C8" s="61" t="s">
        <v>16</v>
      </c>
      <c r="D8" s="61" t="s">
        <v>117</v>
      </c>
      <c r="E8" s="232">
        <v>38496</v>
      </c>
      <c r="H8" s="5">
        <v>4</v>
      </c>
      <c r="I8" s="4" t="s">
        <v>16</v>
      </c>
      <c r="J8" s="5" t="s">
        <v>87</v>
      </c>
      <c r="K8" s="5">
        <v>2.79</v>
      </c>
      <c r="L8" s="5" t="s">
        <v>63</v>
      </c>
      <c r="M8" s="5" t="s">
        <v>63</v>
      </c>
      <c r="O8" s="147"/>
      <c r="P8" s="163"/>
      <c r="Q8" s="163"/>
      <c r="R8" s="163"/>
      <c r="S8" s="163"/>
    </row>
    <row r="9" spans="2:19" s="2" customFormat="1" ht="12.75">
      <c r="B9" s="66">
        <v>5</v>
      </c>
      <c r="C9" s="61" t="s">
        <v>7</v>
      </c>
      <c r="D9" s="61" t="s">
        <v>25</v>
      </c>
      <c r="E9" s="232">
        <v>38484</v>
      </c>
      <c r="H9" s="5">
        <v>5</v>
      </c>
      <c r="I9" s="4" t="s">
        <v>7</v>
      </c>
      <c r="J9" s="5">
        <v>2.41</v>
      </c>
      <c r="K9" s="5">
        <v>2.41</v>
      </c>
      <c r="L9" s="5" t="s">
        <v>39</v>
      </c>
      <c r="M9" s="5" t="s">
        <v>39</v>
      </c>
      <c r="O9" s="147"/>
      <c r="P9" s="163"/>
      <c r="Q9" s="163"/>
      <c r="R9" s="163"/>
      <c r="S9" s="163"/>
    </row>
    <row r="10" spans="2:19" s="6" customFormat="1" ht="12.75">
      <c r="B10" s="66">
        <v>6</v>
      </c>
      <c r="C10" s="61" t="s">
        <v>11</v>
      </c>
      <c r="D10" s="61" t="s">
        <v>30</v>
      </c>
      <c r="E10" s="232">
        <v>38497</v>
      </c>
      <c r="H10" s="5">
        <v>6</v>
      </c>
      <c r="I10" s="4" t="s">
        <v>11</v>
      </c>
      <c r="J10" s="173">
        <v>2.5</v>
      </c>
      <c r="K10" s="173">
        <v>2.5</v>
      </c>
      <c r="L10" s="5" t="s">
        <v>109</v>
      </c>
      <c r="M10" s="5" t="s">
        <v>109</v>
      </c>
      <c r="O10" s="147"/>
      <c r="P10" s="163"/>
      <c r="Q10" s="163"/>
      <c r="R10" s="163"/>
      <c r="S10" s="163"/>
    </row>
    <row r="11" spans="2:19" s="6" customFormat="1" ht="12.75">
      <c r="B11" s="165">
        <v>7</v>
      </c>
      <c r="C11" s="233" t="s">
        <v>13</v>
      </c>
      <c r="D11" s="233" t="s">
        <v>32</v>
      </c>
      <c r="E11" s="234"/>
      <c r="H11" s="162">
        <v>7</v>
      </c>
      <c r="I11" s="6" t="s">
        <v>13</v>
      </c>
      <c r="J11" s="162" t="s">
        <v>119</v>
      </c>
      <c r="K11" s="162" t="s">
        <v>119</v>
      </c>
      <c r="L11" s="162" t="s">
        <v>119</v>
      </c>
      <c r="M11" s="162" t="s">
        <v>119</v>
      </c>
      <c r="O11" s="175"/>
      <c r="P11" s="176"/>
      <c r="Q11" s="176"/>
      <c r="R11" s="176"/>
      <c r="S11" s="176"/>
    </row>
    <row r="12" spans="2:19" s="2" customFormat="1" ht="12.75">
      <c r="B12" s="66">
        <v>8</v>
      </c>
      <c r="C12" s="61" t="s">
        <v>0</v>
      </c>
      <c r="D12" s="61" t="s">
        <v>17</v>
      </c>
      <c r="E12" s="232">
        <v>38484</v>
      </c>
      <c r="H12" s="5">
        <v>8</v>
      </c>
      <c r="I12" s="4" t="s">
        <v>0</v>
      </c>
      <c r="J12" s="173">
        <v>2.6</v>
      </c>
      <c r="K12" s="173">
        <v>2.6</v>
      </c>
      <c r="L12" s="5" t="s">
        <v>19</v>
      </c>
      <c r="M12" s="5" t="s">
        <v>19</v>
      </c>
      <c r="O12" s="147"/>
      <c r="P12" s="163"/>
      <c r="Q12" s="163"/>
      <c r="R12" s="163"/>
      <c r="S12" s="163"/>
    </row>
    <row r="13" spans="2:19" s="2" customFormat="1" ht="13.5" customHeight="1">
      <c r="B13" s="66">
        <v>9</v>
      </c>
      <c r="C13" s="61" t="s">
        <v>4</v>
      </c>
      <c r="D13" s="61" t="s">
        <v>22</v>
      </c>
      <c r="E13" s="232">
        <v>38450</v>
      </c>
      <c r="H13" s="5">
        <v>9</v>
      </c>
      <c r="I13" s="4" t="s">
        <v>4</v>
      </c>
      <c r="J13" s="5">
        <v>2.45</v>
      </c>
      <c r="K13" s="5">
        <v>2.45</v>
      </c>
      <c r="L13" s="5" t="s">
        <v>119</v>
      </c>
      <c r="M13" s="5" t="s">
        <v>119</v>
      </c>
      <c r="O13" s="147"/>
      <c r="P13" s="163"/>
      <c r="Q13" s="163"/>
      <c r="R13" s="163"/>
      <c r="S13" s="163"/>
    </row>
    <row r="14" spans="2:19" s="2" customFormat="1" ht="12.75">
      <c r="B14" s="66">
        <v>10</v>
      </c>
      <c r="C14" s="61" t="s">
        <v>8</v>
      </c>
      <c r="D14" s="61" t="s">
        <v>26</v>
      </c>
      <c r="E14" s="232">
        <v>38482</v>
      </c>
      <c r="H14" s="5">
        <v>10</v>
      </c>
      <c r="I14" s="4" t="s">
        <v>8</v>
      </c>
      <c r="J14" s="5">
        <v>2.16</v>
      </c>
      <c r="K14" s="5">
        <v>2.16</v>
      </c>
      <c r="L14" s="5" t="s">
        <v>39</v>
      </c>
      <c r="M14" s="5" t="s">
        <v>39</v>
      </c>
      <c r="O14" s="147"/>
      <c r="P14" s="163"/>
      <c r="Q14" s="163"/>
      <c r="R14" s="163"/>
      <c r="S14" s="163"/>
    </row>
    <row r="15" spans="2:19" s="2" customFormat="1" ht="12.75">
      <c r="B15" s="66">
        <v>11</v>
      </c>
      <c r="C15" s="61" t="s">
        <v>3</v>
      </c>
      <c r="D15" s="61" t="s">
        <v>21</v>
      </c>
      <c r="E15" s="232">
        <v>38440</v>
      </c>
      <c r="H15" s="5">
        <v>11</v>
      </c>
      <c r="I15" s="4" t="s">
        <v>3</v>
      </c>
      <c r="J15" s="5">
        <v>2.75</v>
      </c>
      <c r="K15" s="5">
        <v>2.75</v>
      </c>
      <c r="L15" s="5" t="s">
        <v>109</v>
      </c>
      <c r="M15" s="5" t="s">
        <v>109</v>
      </c>
      <c r="O15" s="147"/>
      <c r="P15" s="163"/>
      <c r="Q15" s="163"/>
      <c r="R15" s="163"/>
      <c r="S15" s="163"/>
    </row>
    <row r="16" spans="2:19" s="2" customFormat="1" ht="12.75">
      <c r="B16" s="66">
        <v>12</v>
      </c>
      <c r="C16" s="61" t="s">
        <v>2</v>
      </c>
      <c r="D16" s="61" t="s">
        <v>20</v>
      </c>
      <c r="E16" s="232">
        <v>38511</v>
      </c>
      <c r="H16" s="5">
        <v>12</v>
      </c>
      <c r="I16" s="4" t="s">
        <v>2</v>
      </c>
      <c r="J16" s="5">
        <v>2.55</v>
      </c>
      <c r="K16" s="5">
        <v>2.55</v>
      </c>
      <c r="L16" s="5" t="s">
        <v>19</v>
      </c>
      <c r="M16" s="5" t="s">
        <v>19</v>
      </c>
      <c r="O16" s="147"/>
      <c r="P16" s="163"/>
      <c r="Q16" s="163"/>
      <c r="R16" s="163"/>
      <c r="S16" s="163"/>
    </row>
    <row r="17" spans="2:19" s="2" customFormat="1" ht="12.75">
      <c r="B17" s="66">
        <v>13</v>
      </c>
      <c r="C17" s="61" t="s">
        <v>1</v>
      </c>
      <c r="D17" s="61" t="s">
        <v>18</v>
      </c>
      <c r="E17" s="232">
        <v>38484</v>
      </c>
      <c r="H17" s="5">
        <v>13</v>
      </c>
      <c r="I17" s="4" t="s">
        <v>1</v>
      </c>
      <c r="J17" s="5">
        <v>2.65</v>
      </c>
      <c r="K17" s="5">
        <v>2.65</v>
      </c>
      <c r="L17" s="5" t="s">
        <v>19</v>
      </c>
      <c r="M17" s="5" t="s">
        <v>19</v>
      </c>
      <c r="O17" s="147"/>
      <c r="P17" s="163"/>
      <c r="Q17" s="163"/>
      <c r="R17" s="163"/>
      <c r="S17" s="163"/>
    </row>
    <row r="18" spans="2:19" s="6" customFormat="1" ht="12.75">
      <c r="B18" s="165">
        <v>14</v>
      </c>
      <c r="C18" s="233" t="s">
        <v>15</v>
      </c>
      <c r="D18" s="233" t="s">
        <v>34</v>
      </c>
      <c r="E18" s="234"/>
      <c r="H18" s="162">
        <v>14</v>
      </c>
      <c r="I18" s="6" t="s">
        <v>15</v>
      </c>
      <c r="J18" s="162" t="s">
        <v>119</v>
      </c>
      <c r="K18" s="162" t="s">
        <v>119</v>
      </c>
      <c r="L18" s="162" t="s">
        <v>119</v>
      </c>
      <c r="M18" s="162" t="s">
        <v>119</v>
      </c>
      <c r="O18" s="175"/>
      <c r="P18" s="176"/>
      <c r="Q18" s="176"/>
      <c r="R18" s="176"/>
      <c r="S18" s="176"/>
    </row>
    <row r="19" spans="2:19" s="6" customFormat="1" ht="12.75">
      <c r="B19" s="165">
        <v>15</v>
      </c>
      <c r="C19" s="233" t="s">
        <v>14</v>
      </c>
      <c r="D19" s="233" t="s">
        <v>33</v>
      </c>
      <c r="E19" s="234"/>
      <c r="H19" s="162">
        <v>15</v>
      </c>
      <c r="I19" s="6" t="s">
        <v>14</v>
      </c>
      <c r="J19" s="162" t="s">
        <v>119</v>
      </c>
      <c r="K19" s="162" t="s">
        <v>119</v>
      </c>
      <c r="L19" s="162" t="s">
        <v>119</v>
      </c>
      <c r="M19" s="162" t="s">
        <v>119</v>
      </c>
      <c r="O19" s="175"/>
      <c r="P19" s="176"/>
      <c r="Q19" s="176"/>
      <c r="R19" s="176"/>
      <c r="S19" s="176"/>
    </row>
    <row r="20" spans="2:19" s="2" customFormat="1" ht="12.75">
      <c r="B20" s="66">
        <v>16</v>
      </c>
      <c r="C20" s="61" t="s">
        <v>9</v>
      </c>
      <c r="D20" s="61" t="s">
        <v>27</v>
      </c>
      <c r="E20" s="232">
        <v>38484</v>
      </c>
      <c r="H20" s="5">
        <v>16</v>
      </c>
      <c r="I20" s="4" t="s">
        <v>9</v>
      </c>
      <c r="J20" s="173">
        <v>2.2</v>
      </c>
      <c r="K20" s="173">
        <v>2.28</v>
      </c>
      <c r="L20" s="5" t="s">
        <v>28</v>
      </c>
      <c r="M20" s="5" t="s">
        <v>28</v>
      </c>
      <c r="O20" s="147"/>
      <c r="P20" s="163"/>
      <c r="Q20" s="163"/>
      <c r="R20" s="163"/>
      <c r="S20" s="163"/>
    </row>
    <row r="21" spans="2:19" s="2" customFormat="1" ht="13.5" thickBot="1">
      <c r="B21" s="235">
        <v>17</v>
      </c>
      <c r="C21" s="236" t="s">
        <v>6</v>
      </c>
      <c r="D21" s="236" t="s">
        <v>24</v>
      </c>
      <c r="E21" s="237"/>
      <c r="H21" s="66">
        <v>17</v>
      </c>
      <c r="I21" s="61" t="s">
        <v>6</v>
      </c>
      <c r="J21" s="165" t="s">
        <v>119</v>
      </c>
      <c r="K21" s="165" t="s">
        <v>119</v>
      </c>
      <c r="L21" s="165" t="s">
        <v>119</v>
      </c>
      <c r="M21" s="165" t="s">
        <v>119</v>
      </c>
      <c r="O21" s="147"/>
      <c r="P21" s="163"/>
      <c r="Q21" s="163"/>
      <c r="R21" s="163"/>
      <c r="S21" s="163"/>
    </row>
    <row r="22" spans="2:19" s="2" customFormat="1" ht="12.75">
      <c r="B22" s="68"/>
      <c r="E22" s="68"/>
      <c r="H22" s="225"/>
      <c r="I22" s="226" t="s">
        <v>75</v>
      </c>
      <c r="J22" s="227">
        <f>AVERAGE(J5:J21)</f>
        <v>2.5136363636363637</v>
      </c>
      <c r="K22" s="227">
        <f>AVERAGE(K5:K21)</f>
        <v>2.5375</v>
      </c>
      <c r="L22" s="225"/>
      <c r="M22" s="225"/>
      <c r="O22" s="174"/>
      <c r="P22" s="164"/>
      <c r="Q22" s="164"/>
      <c r="R22" s="163"/>
      <c r="S22" s="163"/>
    </row>
    <row r="23" spans="2:13" s="2" customFormat="1" ht="12" customHeight="1">
      <c r="B23" s="68"/>
      <c r="E23" s="68"/>
      <c r="H23" s="66"/>
      <c r="I23" s="166" t="s">
        <v>76</v>
      </c>
      <c r="J23" s="67">
        <v>2.16</v>
      </c>
      <c r="K23" s="67">
        <v>2.29</v>
      </c>
      <c r="L23" s="66"/>
      <c r="M23" s="66"/>
    </row>
    <row r="24" spans="2:13" s="2" customFormat="1" ht="12" customHeight="1" thickBot="1">
      <c r="B24" s="68"/>
      <c r="E24" s="68"/>
      <c r="H24" s="228"/>
      <c r="I24" s="229" t="s">
        <v>53</v>
      </c>
      <c r="J24" s="230">
        <f>(J22-J23)/J23</f>
        <v>0.16372053872053866</v>
      </c>
      <c r="K24" s="230">
        <f>(K22-K23)/K23</f>
        <v>0.10807860262008735</v>
      </c>
      <c r="L24" s="231"/>
      <c r="M24" s="231"/>
    </row>
    <row r="25" spans="2:8" s="2" customFormat="1" ht="12.75">
      <c r="B25" s="68"/>
      <c r="E25" s="68"/>
      <c r="H25" s="68"/>
    </row>
    <row r="26" spans="2:8" s="2" customFormat="1" ht="12.75">
      <c r="B26" s="68"/>
      <c r="E26" s="68"/>
      <c r="H26" s="68"/>
    </row>
    <row r="27" ht="12.75">
      <c r="C27" s="67"/>
    </row>
    <row r="28" spans="2:8" ht="12.75">
      <c r="B28" s="161"/>
      <c r="C28" s="166"/>
      <c r="H28" s="161"/>
    </row>
    <row r="29" ht="12.75" hidden="1">
      <c r="C29" s="66"/>
    </row>
    <row r="30" ht="12.75">
      <c r="C30" s="66"/>
    </row>
    <row r="31" ht="12.75">
      <c r="C31" s="165"/>
    </row>
    <row r="32" ht="12.75" hidden="1">
      <c r="C32" s="66"/>
    </row>
    <row r="33" ht="12.75">
      <c r="C33" s="66"/>
    </row>
    <row r="34" ht="12.75" hidden="1">
      <c r="C34" s="165"/>
    </row>
    <row r="35" ht="12.75" hidden="1">
      <c r="C35" s="165"/>
    </row>
    <row r="36" ht="12.75">
      <c r="C36" s="66"/>
    </row>
    <row r="37" spans="3:13" ht="12.75">
      <c r="C37" s="66"/>
      <c r="H37" s="261" t="s">
        <v>36</v>
      </c>
      <c r="I37" s="262" t="s">
        <v>125</v>
      </c>
      <c r="J37" s="332" t="s">
        <v>35</v>
      </c>
      <c r="K37" s="332"/>
      <c r="L37" s="332" t="s">
        <v>106</v>
      </c>
      <c r="M37" s="332"/>
    </row>
    <row r="38" spans="3:13" ht="13.5" thickBot="1">
      <c r="C38" s="66"/>
      <c r="H38" s="263"/>
      <c r="I38" s="263"/>
      <c r="J38" s="264" t="s">
        <v>126</v>
      </c>
      <c r="K38" s="264" t="s">
        <v>127</v>
      </c>
      <c r="L38" s="264" t="s">
        <v>126</v>
      </c>
      <c r="M38" s="264" t="str">
        <f>+K38</f>
        <v>to</v>
      </c>
    </row>
    <row r="39" spans="3:13" ht="12.75">
      <c r="C39" s="66"/>
      <c r="H39" s="5">
        <v>1</v>
      </c>
      <c r="I39" s="4" t="s">
        <v>5</v>
      </c>
      <c r="J39" s="5">
        <v>2.55</v>
      </c>
      <c r="K39" s="271">
        <v>2.9</v>
      </c>
      <c r="L39" s="5" t="s">
        <v>19</v>
      </c>
      <c r="M39" s="260" t="s">
        <v>19</v>
      </c>
    </row>
    <row r="40" spans="3:13" ht="12.75">
      <c r="C40" s="66"/>
      <c r="H40" s="5">
        <f>1+H39</f>
        <v>2</v>
      </c>
      <c r="I40" s="4" t="s">
        <v>12</v>
      </c>
      <c r="J40" s="5">
        <v>2.76</v>
      </c>
      <c r="K40" s="271">
        <v>2.76</v>
      </c>
      <c r="L40" s="5" t="s">
        <v>19</v>
      </c>
      <c r="M40" s="260" t="s">
        <v>19</v>
      </c>
    </row>
    <row r="41" spans="3:13" ht="12.75">
      <c r="C41" s="165"/>
      <c r="H41" s="5">
        <f aca="true" t="shared" si="0" ref="H41:H48">1+H40</f>
        <v>3</v>
      </c>
      <c r="I41" s="4" t="s">
        <v>16</v>
      </c>
      <c r="J41" s="5">
        <v>2.79</v>
      </c>
      <c r="K41" s="271">
        <f>+J41</f>
        <v>2.79</v>
      </c>
      <c r="L41" s="5" t="s">
        <v>19</v>
      </c>
      <c r="M41" s="260" t="s">
        <v>19</v>
      </c>
    </row>
    <row r="42" spans="3:13" ht="12.75">
      <c r="C42" s="165"/>
      <c r="H42" s="5">
        <f t="shared" si="0"/>
        <v>4</v>
      </c>
      <c r="I42" s="4" t="s">
        <v>7</v>
      </c>
      <c r="J42" s="5">
        <v>2.41</v>
      </c>
      <c r="K42" s="271">
        <v>2.58</v>
      </c>
      <c r="L42" s="5" t="s">
        <v>39</v>
      </c>
      <c r="M42" s="260" t="s">
        <v>128</v>
      </c>
    </row>
    <row r="43" spans="3:13" ht="12.75">
      <c r="C43" s="66"/>
      <c r="H43" s="5">
        <f t="shared" si="0"/>
        <v>5</v>
      </c>
      <c r="I43" s="4" t="s">
        <v>11</v>
      </c>
      <c r="J43" s="173">
        <v>2.5</v>
      </c>
      <c r="K43" s="271">
        <v>2.75</v>
      </c>
      <c r="L43" s="5" t="s">
        <v>109</v>
      </c>
      <c r="M43" s="260" t="s">
        <v>109</v>
      </c>
    </row>
    <row r="44" spans="3:13" ht="12.75">
      <c r="C44" s="66"/>
      <c r="H44" s="5">
        <f t="shared" si="0"/>
        <v>6</v>
      </c>
      <c r="I44" s="4" t="s">
        <v>129</v>
      </c>
      <c r="J44" s="173">
        <v>2.78</v>
      </c>
      <c r="K44" s="271">
        <v>3.1</v>
      </c>
      <c r="L44" s="5" t="s">
        <v>19</v>
      </c>
      <c r="M44" s="260" t="s">
        <v>19</v>
      </c>
    </row>
    <row r="45" spans="3:13" ht="12.75">
      <c r="C45" s="66"/>
      <c r="H45" s="5">
        <f t="shared" si="0"/>
        <v>7</v>
      </c>
      <c r="I45" s="4" t="s">
        <v>0</v>
      </c>
      <c r="J45" s="173">
        <v>2.6</v>
      </c>
      <c r="K45" s="271">
        <v>2.9</v>
      </c>
      <c r="L45" s="5" t="s">
        <v>19</v>
      </c>
      <c r="M45" s="260" t="s">
        <v>19</v>
      </c>
    </row>
    <row r="46" spans="8:13" ht="12.75">
      <c r="H46" s="5">
        <f t="shared" si="0"/>
        <v>8</v>
      </c>
      <c r="I46" s="4" t="s">
        <v>3</v>
      </c>
      <c r="J46" s="5">
        <v>2.77</v>
      </c>
      <c r="K46" s="271">
        <v>2.83</v>
      </c>
      <c r="L46" s="5" t="s">
        <v>109</v>
      </c>
      <c r="M46" s="260" t="s">
        <v>109</v>
      </c>
    </row>
    <row r="47" spans="8:13" ht="12.75">
      <c r="H47" s="5">
        <f t="shared" si="0"/>
        <v>9</v>
      </c>
      <c r="I47" s="4" t="s">
        <v>2</v>
      </c>
      <c r="J47" s="5">
        <v>2.55</v>
      </c>
      <c r="K47" s="271">
        <v>2.75</v>
      </c>
      <c r="L47" s="5" t="s">
        <v>19</v>
      </c>
      <c r="M47" s="260" t="s">
        <v>19</v>
      </c>
    </row>
    <row r="48" spans="8:13" ht="12.75">
      <c r="H48" s="5">
        <f t="shared" si="0"/>
        <v>10</v>
      </c>
      <c r="I48" s="4" t="s">
        <v>1</v>
      </c>
      <c r="J48" s="5">
        <v>2.65</v>
      </c>
      <c r="K48" s="271">
        <v>2.75</v>
      </c>
      <c r="L48" s="5" t="s">
        <v>19</v>
      </c>
      <c r="M48" s="260" t="s">
        <v>19</v>
      </c>
    </row>
    <row r="49" spans="8:13" ht="15">
      <c r="H49" s="265"/>
      <c r="I49" s="266" t="s">
        <v>75</v>
      </c>
      <c r="J49" s="267">
        <f>AVERAGE(J39:J48)</f>
        <v>2.636</v>
      </c>
      <c r="K49" s="273">
        <f>AVERAGE(K39:K48)</f>
        <v>2.811</v>
      </c>
      <c r="L49" s="265"/>
      <c r="M49" s="265"/>
    </row>
    <row r="50" spans="8:13" ht="12.75">
      <c r="H50" s="66"/>
      <c r="I50" s="166" t="s">
        <v>76</v>
      </c>
      <c r="J50" s="67"/>
      <c r="K50" s="272">
        <v>2.3</v>
      </c>
      <c r="L50" s="66"/>
      <c r="M50" s="66"/>
    </row>
    <row r="51" spans="8:11" ht="15.75" thickBot="1">
      <c r="H51" s="268"/>
      <c r="I51" s="269" t="s">
        <v>53</v>
      </c>
      <c r="J51" s="270"/>
      <c r="K51" s="270">
        <f>(K49-K50)/K50</f>
        <v>0.22217391304347833</v>
      </c>
    </row>
  </sheetData>
  <sheetProtection/>
  <mergeCells count="6">
    <mergeCell ref="P3:Q3"/>
    <mergeCell ref="R3:S3"/>
    <mergeCell ref="J37:K37"/>
    <mergeCell ref="L37:M37"/>
    <mergeCell ref="J3:K3"/>
    <mergeCell ref="L3:M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128"/>
  <sheetViews>
    <sheetView zoomScale="75" zoomScaleNormal="75" zoomScalePageLayoutView="0" workbookViewId="0" topLeftCell="A51">
      <selection activeCell="I29" sqref="I29"/>
    </sheetView>
  </sheetViews>
  <sheetFormatPr defaultColWidth="9.140625" defaultRowHeight="12.75"/>
  <cols>
    <col min="1" max="1" width="5.28125" style="132" customWidth="1"/>
    <col min="2" max="2" width="13.140625" style="132" customWidth="1"/>
    <col min="3" max="3" width="8.421875" style="132" customWidth="1"/>
    <col min="4" max="4" width="8.28125" style="132" customWidth="1"/>
    <col min="5" max="5" width="8.00390625" style="132" customWidth="1"/>
    <col min="6" max="6" width="7.8515625" style="132" customWidth="1"/>
    <col min="7" max="7" width="4.57421875" style="125" customWidth="1"/>
    <col min="8" max="8" width="13.140625" style="132" customWidth="1"/>
    <col min="9" max="9" width="8.140625" style="132" customWidth="1"/>
    <col min="10" max="10" width="8.421875" style="132" customWidth="1"/>
    <col min="11" max="11" width="7.8515625" style="132" customWidth="1"/>
    <col min="12" max="12" width="8.57421875" style="132" customWidth="1"/>
    <col min="13" max="13" width="3.8515625" style="132" customWidth="1"/>
    <col min="14" max="14" width="13.140625" style="132" customWidth="1"/>
    <col min="15" max="15" width="7.421875" style="132" customWidth="1"/>
    <col min="16" max="16" width="8.28125" style="132" customWidth="1"/>
    <col min="17" max="17" width="8.7109375" style="132" customWidth="1"/>
    <col min="18" max="18" width="8.28125" style="132" customWidth="1"/>
    <col min="19" max="16384" width="9.140625" style="132" customWidth="1"/>
  </cols>
  <sheetData>
    <row r="1" spans="1:19" s="171" customFormat="1" ht="12.75">
      <c r="A1" s="168"/>
      <c r="B1" s="169" t="s">
        <v>70</v>
      </c>
      <c r="C1" s="168"/>
      <c r="D1" s="168"/>
      <c r="E1" s="168"/>
      <c r="F1" s="168"/>
      <c r="G1" s="168"/>
      <c r="H1" s="169" t="s">
        <v>40</v>
      </c>
      <c r="I1" s="168"/>
      <c r="J1" s="168"/>
      <c r="K1" s="168"/>
      <c r="L1" s="168"/>
      <c r="M1" s="168"/>
      <c r="N1" s="169" t="s">
        <v>86</v>
      </c>
      <c r="O1" s="168"/>
      <c r="P1" s="168"/>
      <c r="Q1" s="168"/>
      <c r="R1" s="168"/>
      <c r="S1" s="168"/>
    </row>
    <row r="2" spans="1:19" s="74" customFormat="1" ht="12.75" hidden="1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</row>
    <row r="3" spans="1:19" s="76" customFormat="1" ht="12.75">
      <c r="A3" s="73"/>
      <c r="B3" s="181" t="s">
        <v>38</v>
      </c>
      <c r="C3" s="182" t="s">
        <v>41</v>
      </c>
      <c r="D3" s="182" t="s">
        <v>42</v>
      </c>
      <c r="E3" s="182" t="s">
        <v>58</v>
      </c>
      <c r="F3" s="183" t="s">
        <v>84</v>
      </c>
      <c r="G3" s="75"/>
      <c r="H3" s="181" t="s">
        <v>38</v>
      </c>
      <c r="I3" s="182" t="str">
        <f>C3</f>
        <v>E2005</v>
      </c>
      <c r="J3" s="182" t="s">
        <v>42</v>
      </c>
      <c r="K3" s="182" t="s">
        <v>58</v>
      </c>
      <c r="L3" s="183" t="s">
        <v>84</v>
      </c>
      <c r="M3" s="75"/>
      <c r="N3" s="181" t="s">
        <v>38</v>
      </c>
      <c r="O3" s="182" t="str">
        <f>I3</f>
        <v>E2005</v>
      </c>
      <c r="P3" s="182" t="s">
        <v>42</v>
      </c>
      <c r="Q3" s="182" t="s">
        <v>58</v>
      </c>
      <c r="R3" s="183" t="s">
        <v>84</v>
      </c>
      <c r="S3" s="75"/>
    </row>
    <row r="4" spans="1:19" s="76" customFormat="1" ht="3.75" customHeight="1">
      <c r="A4" s="75"/>
      <c r="B4" s="77"/>
      <c r="C4" s="78"/>
      <c r="D4" s="78"/>
      <c r="E4" s="78"/>
      <c r="F4" s="79"/>
      <c r="G4" s="75"/>
      <c r="H4" s="77"/>
      <c r="I4" s="78"/>
      <c r="J4" s="78"/>
      <c r="K4" s="78"/>
      <c r="L4" s="79"/>
      <c r="M4" s="75"/>
      <c r="N4" s="77"/>
      <c r="O4" s="78"/>
      <c r="P4" s="78"/>
      <c r="Q4" s="78"/>
      <c r="R4" s="79"/>
      <c r="S4" s="75"/>
    </row>
    <row r="5" spans="1:30" s="74" customFormat="1" ht="9.75" customHeight="1">
      <c r="A5" s="75"/>
      <c r="B5" s="80" t="s">
        <v>43</v>
      </c>
      <c r="C5" s="66"/>
      <c r="D5" s="66"/>
      <c r="E5" s="66"/>
      <c r="F5" s="81"/>
      <c r="G5" s="73"/>
      <c r="H5" s="80" t="s">
        <v>43</v>
      </c>
      <c r="I5" s="66"/>
      <c r="J5" s="66"/>
      <c r="K5" s="66"/>
      <c r="L5" s="81"/>
      <c r="M5" s="73"/>
      <c r="N5" s="80" t="s">
        <v>43</v>
      </c>
      <c r="O5" s="82"/>
      <c r="P5" s="82"/>
      <c r="Q5" s="82"/>
      <c r="R5" s="83"/>
      <c r="S5" s="84"/>
      <c r="T5" s="85"/>
      <c r="U5" s="85"/>
      <c r="V5" s="85"/>
      <c r="W5" s="85"/>
      <c r="Y5" s="84"/>
      <c r="Z5" s="86"/>
      <c r="AA5" s="87"/>
      <c r="AB5" s="87"/>
      <c r="AC5" s="87"/>
      <c r="AD5" s="87"/>
    </row>
    <row r="6" spans="1:30" s="74" customFormat="1" ht="12" customHeight="1">
      <c r="A6" s="73"/>
      <c r="B6" s="80" t="s">
        <v>5</v>
      </c>
      <c r="C6" s="177">
        <v>1818</v>
      </c>
      <c r="D6" s="177">
        <v>1999</v>
      </c>
      <c r="E6" s="177"/>
      <c r="F6" s="178"/>
      <c r="G6" s="73"/>
      <c r="H6" s="80" t="s">
        <v>5</v>
      </c>
      <c r="I6" s="177">
        <v>344</v>
      </c>
      <c r="J6" s="177">
        <v>382</v>
      </c>
      <c r="K6" s="177"/>
      <c r="L6" s="178"/>
      <c r="M6" s="73"/>
      <c r="N6" s="80" t="s">
        <v>5</v>
      </c>
      <c r="O6" s="82">
        <f aca="true" t="shared" si="0" ref="O6:P9">I6/C6</f>
        <v>0.18921892189218922</v>
      </c>
      <c r="P6" s="82">
        <f t="shared" si="0"/>
        <v>0.19109554777388693</v>
      </c>
      <c r="Q6" s="82"/>
      <c r="R6" s="83"/>
      <c r="S6" s="84"/>
      <c r="T6" s="85"/>
      <c r="U6" s="85"/>
      <c r="V6" s="85"/>
      <c r="W6" s="85"/>
      <c r="Y6" s="84"/>
      <c r="Z6" s="86"/>
      <c r="AA6" s="87"/>
      <c r="AB6" s="87"/>
      <c r="AC6" s="87"/>
      <c r="AD6" s="87"/>
    </row>
    <row r="7" spans="1:30" s="74" customFormat="1" ht="12" customHeight="1">
      <c r="A7" s="73"/>
      <c r="B7" s="80" t="s">
        <v>12</v>
      </c>
      <c r="C7" s="177">
        <v>1585.7</v>
      </c>
      <c r="D7" s="177">
        <v>1684.7</v>
      </c>
      <c r="E7" s="177">
        <v>1909.1</v>
      </c>
      <c r="F7" s="178">
        <v>1955.2</v>
      </c>
      <c r="G7" s="73"/>
      <c r="H7" s="80" t="s">
        <v>12</v>
      </c>
      <c r="I7" s="177">
        <v>331</v>
      </c>
      <c r="J7" s="177">
        <v>375.7</v>
      </c>
      <c r="K7" s="177">
        <v>440.2</v>
      </c>
      <c r="L7" s="178">
        <v>450.9</v>
      </c>
      <c r="M7" s="73"/>
      <c r="N7" s="80" t="s">
        <v>12</v>
      </c>
      <c r="O7" s="82">
        <f t="shared" si="0"/>
        <v>0.2087406192848584</v>
      </c>
      <c r="P7" s="82">
        <f t="shared" si="0"/>
        <v>0.22300706357214933</v>
      </c>
      <c r="Q7" s="82">
        <f>K7/E7</f>
        <v>0.2305798543816458</v>
      </c>
      <c r="R7" s="83">
        <f>L7/F7</f>
        <v>0.2306157937806874</v>
      </c>
      <c r="S7" s="84"/>
      <c r="T7" s="85"/>
      <c r="U7" s="85"/>
      <c r="V7" s="85"/>
      <c r="W7" s="85"/>
      <c r="Y7" s="84"/>
      <c r="Z7" s="86"/>
      <c r="AA7" s="87"/>
      <c r="AB7" s="87"/>
      <c r="AC7" s="87"/>
      <c r="AD7" s="87"/>
    </row>
    <row r="8" spans="1:30" s="74" customFormat="1" ht="12" customHeight="1">
      <c r="A8" s="73"/>
      <c r="B8" s="80" t="s">
        <v>16</v>
      </c>
      <c r="C8" s="177">
        <v>1697.6</v>
      </c>
      <c r="D8" s="177">
        <v>1822.9</v>
      </c>
      <c r="E8" s="177">
        <v>1950.3</v>
      </c>
      <c r="F8" s="178">
        <v>1973.3</v>
      </c>
      <c r="G8" s="73"/>
      <c r="H8" s="80" t="s">
        <v>16</v>
      </c>
      <c r="I8" s="177">
        <v>349.7</v>
      </c>
      <c r="J8" s="177">
        <v>390.9</v>
      </c>
      <c r="K8" s="177">
        <v>433.1</v>
      </c>
      <c r="L8" s="178">
        <v>461.1</v>
      </c>
      <c r="M8" s="73"/>
      <c r="N8" s="80" t="s">
        <v>16</v>
      </c>
      <c r="O8" s="82">
        <f t="shared" si="0"/>
        <v>0.2059967012252592</v>
      </c>
      <c r="P8" s="82">
        <f t="shared" si="0"/>
        <v>0.2144385320094355</v>
      </c>
      <c r="Q8" s="82">
        <f>K8/E8</f>
        <v>0.22206839973337436</v>
      </c>
      <c r="R8" s="83">
        <f>L8/F8</f>
        <v>0.23366948766026455</v>
      </c>
      <c r="S8" s="84"/>
      <c r="T8" s="85"/>
      <c r="U8" s="85"/>
      <c r="V8" s="85"/>
      <c r="W8" s="85"/>
      <c r="Y8" s="84"/>
      <c r="Z8" s="86"/>
      <c r="AA8" s="87"/>
      <c r="AB8" s="87"/>
      <c r="AC8" s="87"/>
      <c r="AD8" s="87"/>
    </row>
    <row r="9" spans="1:30" s="90" customFormat="1" ht="12" customHeight="1">
      <c r="A9" s="73"/>
      <c r="B9" s="80" t="s">
        <v>7</v>
      </c>
      <c r="C9" s="177">
        <v>1735.9</v>
      </c>
      <c r="D9" s="177">
        <v>1740</v>
      </c>
      <c r="E9" s="177"/>
      <c r="F9" s="178"/>
      <c r="G9" s="73"/>
      <c r="H9" s="80" t="s">
        <v>7</v>
      </c>
      <c r="I9" s="177">
        <v>347.4</v>
      </c>
      <c r="J9" s="177">
        <v>379.6</v>
      </c>
      <c r="K9" s="177"/>
      <c r="L9" s="178"/>
      <c r="M9" s="73"/>
      <c r="N9" s="80" t="s">
        <v>7</v>
      </c>
      <c r="O9" s="82">
        <f t="shared" si="0"/>
        <v>0.20012673541102596</v>
      </c>
      <c r="P9" s="82">
        <f t="shared" si="0"/>
        <v>0.2181609195402299</v>
      </c>
      <c r="Q9" s="82"/>
      <c r="R9" s="83"/>
      <c r="S9" s="86"/>
      <c r="T9" s="89"/>
      <c r="U9" s="89"/>
      <c r="V9" s="89"/>
      <c r="W9" s="89"/>
      <c r="Y9" s="91"/>
      <c r="Z9" s="92"/>
      <c r="AA9" s="93"/>
      <c r="AB9" s="93"/>
      <c r="AC9" s="93"/>
      <c r="AD9" s="93"/>
    </row>
    <row r="10" spans="1:30" s="90" customFormat="1" ht="12" customHeight="1">
      <c r="A10" s="94"/>
      <c r="B10" s="80" t="s">
        <v>11</v>
      </c>
      <c r="C10" s="177">
        <v>1785.7</v>
      </c>
      <c r="D10" s="177">
        <v>1942.8</v>
      </c>
      <c r="E10" s="177">
        <v>2030.6</v>
      </c>
      <c r="F10" s="178"/>
      <c r="G10" s="73"/>
      <c r="H10" s="80" t="s">
        <v>11</v>
      </c>
      <c r="I10" s="177"/>
      <c r="J10" s="177"/>
      <c r="K10" s="177"/>
      <c r="L10" s="178"/>
      <c r="M10" s="73"/>
      <c r="N10" s="80" t="s">
        <v>11</v>
      </c>
      <c r="O10" s="82"/>
      <c r="P10" s="82"/>
      <c r="Q10" s="82"/>
      <c r="R10" s="83"/>
      <c r="S10" s="86"/>
      <c r="T10" s="89"/>
      <c r="U10" s="89"/>
      <c r="V10" s="89"/>
      <c r="W10" s="89"/>
      <c r="Y10" s="91"/>
      <c r="Z10" s="92"/>
      <c r="AA10" s="93"/>
      <c r="AB10" s="93"/>
      <c r="AC10" s="93"/>
      <c r="AD10" s="93"/>
    </row>
    <row r="11" spans="1:30" s="90" customFormat="1" ht="12" customHeight="1">
      <c r="A11" s="94"/>
      <c r="B11" s="80" t="s">
        <v>13</v>
      </c>
      <c r="C11" s="177"/>
      <c r="D11" s="177"/>
      <c r="E11" s="177"/>
      <c r="F11" s="178"/>
      <c r="G11" s="73"/>
      <c r="H11" s="80" t="s">
        <v>13</v>
      </c>
      <c r="I11" s="177"/>
      <c r="J11" s="177"/>
      <c r="K11" s="177"/>
      <c r="L11" s="178"/>
      <c r="M11" s="73"/>
      <c r="N11" s="80" t="s">
        <v>13</v>
      </c>
      <c r="O11" s="82"/>
      <c r="P11" s="82"/>
      <c r="Q11" s="82"/>
      <c r="R11" s="83"/>
      <c r="S11" s="86"/>
      <c r="T11" s="89"/>
      <c r="U11" s="89"/>
      <c r="V11" s="89"/>
      <c r="W11" s="89"/>
      <c r="Y11" s="91"/>
      <c r="Z11" s="92"/>
      <c r="AA11" s="93"/>
      <c r="AB11" s="93"/>
      <c r="AC11" s="93"/>
      <c r="AD11" s="93"/>
    </row>
    <row r="12" spans="1:30" s="98" customFormat="1" ht="12.75">
      <c r="A12" s="94"/>
      <c r="B12" s="95" t="s">
        <v>44</v>
      </c>
      <c r="C12" s="107">
        <v>1587</v>
      </c>
      <c r="D12" s="107">
        <v>1596</v>
      </c>
      <c r="E12" s="107">
        <v>1760</v>
      </c>
      <c r="F12" s="179"/>
      <c r="G12" s="73"/>
      <c r="H12" s="95" t="s">
        <v>44</v>
      </c>
      <c r="I12" s="107">
        <v>340</v>
      </c>
      <c r="J12" s="107">
        <v>360</v>
      </c>
      <c r="K12" s="107">
        <v>401</v>
      </c>
      <c r="L12" s="179"/>
      <c r="M12" s="73"/>
      <c r="N12" s="95" t="s">
        <v>44</v>
      </c>
      <c r="O12" s="82">
        <f aca="true" t="shared" si="1" ref="O12:P17">I12/C12</f>
        <v>0.2142407057340895</v>
      </c>
      <c r="P12" s="82">
        <f t="shared" si="1"/>
        <v>0.22556390977443608</v>
      </c>
      <c r="Q12" s="82"/>
      <c r="R12" s="96"/>
      <c r="S12" s="86"/>
      <c r="T12" s="97"/>
      <c r="U12" s="97"/>
      <c r="V12" s="97"/>
      <c r="W12" s="97"/>
      <c r="Y12" s="99"/>
      <c r="Z12" s="99"/>
      <c r="AA12" s="100"/>
      <c r="AB12" s="100"/>
      <c r="AC12" s="100"/>
      <c r="AD12" s="100"/>
    </row>
    <row r="13" spans="1:30" s="74" customFormat="1" ht="12.75">
      <c r="A13" s="101"/>
      <c r="B13" s="95" t="s">
        <v>45</v>
      </c>
      <c r="C13" s="107">
        <v>1810</v>
      </c>
      <c r="D13" s="107">
        <v>1892</v>
      </c>
      <c r="E13" s="107">
        <v>2026</v>
      </c>
      <c r="F13" s="179">
        <v>2084</v>
      </c>
      <c r="G13" s="73"/>
      <c r="H13" s="95" t="s">
        <v>45</v>
      </c>
      <c r="I13" s="107">
        <v>340</v>
      </c>
      <c r="J13" s="107">
        <v>374</v>
      </c>
      <c r="K13" s="107">
        <v>420</v>
      </c>
      <c r="L13" s="179">
        <v>429</v>
      </c>
      <c r="M13" s="73"/>
      <c r="N13" s="95" t="s">
        <v>45</v>
      </c>
      <c r="O13" s="82">
        <f t="shared" si="1"/>
        <v>0.1878453038674033</v>
      </c>
      <c r="P13" s="82">
        <f t="shared" si="1"/>
        <v>0.19767441860465115</v>
      </c>
      <c r="Q13" s="82">
        <f>K13/E13</f>
        <v>0.2073050345508391</v>
      </c>
      <c r="R13" s="83">
        <f>L13/F13</f>
        <v>0.20585412667946257</v>
      </c>
      <c r="S13" s="86"/>
      <c r="T13" s="102"/>
      <c r="U13" s="102"/>
      <c r="V13" s="102"/>
      <c r="W13" s="102"/>
      <c r="Y13" s="86"/>
      <c r="Z13" s="86"/>
      <c r="AA13" s="87"/>
      <c r="AB13" s="87"/>
      <c r="AC13" s="87"/>
      <c r="AD13" s="87"/>
    </row>
    <row r="14" spans="1:30" s="98" customFormat="1" ht="12.75">
      <c r="A14" s="73"/>
      <c r="B14" s="95" t="s">
        <v>8</v>
      </c>
      <c r="C14" s="107">
        <v>1700.2</v>
      </c>
      <c r="D14" s="107">
        <v>1844.6</v>
      </c>
      <c r="E14" s="107"/>
      <c r="F14" s="179"/>
      <c r="G14" s="73"/>
      <c r="H14" s="95" t="s">
        <v>8</v>
      </c>
      <c r="I14" s="107">
        <v>340.3</v>
      </c>
      <c r="J14" s="107">
        <v>391.6</v>
      </c>
      <c r="K14" s="107"/>
      <c r="L14" s="179"/>
      <c r="M14" s="73"/>
      <c r="N14" s="95" t="s">
        <v>8</v>
      </c>
      <c r="O14" s="82">
        <f>I14/C14</f>
        <v>0.2001529231855076</v>
      </c>
      <c r="P14" s="82">
        <f t="shared" si="1"/>
        <v>0.2122953485850591</v>
      </c>
      <c r="Q14" s="82"/>
      <c r="R14" s="96"/>
      <c r="S14" s="86"/>
      <c r="T14" s="97"/>
      <c r="U14" s="97"/>
      <c r="V14" s="97"/>
      <c r="W14" s="97"/>
      <c r="Y14" s="99"/>
      <c r="Z14" s="99"/>
      <c r="AA14" s="100"/>
      <c r="AB14" s="100"/>
      <c r="AC14" s="100"/>
      <c r="AD14" s="100"/>
    </row>
    <row r="15" spans="1:30" s="74" customFormat="1" ht="12.75">
      <c r="A15" s="101"/>
      <c r="B15" s="95" t="s">
        <v>3</v>
      </c>
      <c r="C15" s="107">
        <v>1778</v>
      </c>
      <c r="D15" s="107">
        <v>1905</v>
      </c>
      <c r="E15" s="107">
        <v>2060</v>
      </c>
      <c r="F15" s="179"/>
      <c r="G15" s="73"/>
      <c r="H15" s="95" t="s">
        <v>3</v>
      </c>
      <c r="I15" s="107">
        <v>348</v>
      </c>
      <c r="J15" s="107">
        <v>401</v>
      </c>
      <c r="K15" s="107">
        <v>457</v>
      </c>
      <c r="L15" s="179"/>
      <c r="M15" s="73"/>
      <c r="N15" s="95" t="s">
        <v>3</v>
      </c>
      <c r="O15" s="82">
        <f t="shared" si="1"/>
        <v>0.19572553430821146</v>
      </c>
      <c r="P15" s="82">
        <f t="shared" si="1"/>
        <v>0.210498687664042</v>
      </c>
      <c r="Q15" s="82">
        <f>K15/E15</f>
        <v>0.22184466019417476</v>
      </c>
      <c r="R15" s="96"/>
      <c r="S15" s="86"/>
      <c r="T15" s="102"/>
      <c r="U15" s="102"/>
      <c r="V15" s="102"/>
      <c r="W15" s="102"/>
      <c r="Y15" s="86"/>
      <c r="Z15" s="86"/>
      <c r="AA15" s="87"/>
      <c r="AB15" s="87"/>
      <c r="AC15" s="87"/>
      <c r="AD15" s="87"/>
    </row>
    <row r="16" spans="1:30" s="74" customFormat="1" ht="12.75">
      <c r="A16" s="73"/>
      <c r="B16" s="95" t="s">
        <v>2</v>
      </c>
      <c r="C16" s="107">
        <v>1683.1</v>
      </c>
      <c r="D16" s="107">
        <v>1813.8</v>
      </c>
      <c r="E16" s="107">
        <v>1995.8</v>
      </c>
      <c r="F16" s="179">
        <v>2083.5</v>
      </c>
      <c r="G16" s="73"/>
      <c r="H16" s="95" t="s">
        <v>2</v>
      </c>
      <c r="I16" s="107">
        <v>340.9</v>
      </c>
      <c r="J16" s="107">
        <v>382.9</v>
      </c>
      <c r="K16" s="107">
        <v>445.2</v>
      </c>
      <c r="L16" s="179">
        <v>468.7</v>
      </c>
      <c r="M16" s="73"/>
      <c r="N16" s="95" t="s">
        <v>2</v>
      </c>
      <c r="O16" s="82">
        <f t="shared" si="1"/>
        <v>0.20254292674232072</v>
      </c>
      <c r="P16" s="82">
        <f t="shared" si="1"/>
        <v>0.2111037600617488</v>
      </c>
      <c r="Q16" s="82">
        <f>K16/E16</f>
        <v>0.22306844373183685</v>
      </c>
      <c r="R16" s="83">
        <f>L16/F16</f>
        <v>0.2249580033597312</v>
      </c>
      <c r="S16" s="86"/>
      <c r="T16" s="102"/>
      <c r="U16" s="102"/>
      <c r="V16" s="102"/>
      <c r="W16" s="103"/>
      <c r="Y16" s="86"/>
      <c r="Z16" s="86"/>
      <c r="AA16" s="104"/>
      <c r="AB16" s="104"/>
      <c r="AC16" s="104"/>
      <c r="AD16" s="104"/>
    </row>
    <row r="17" spans="1:30" s="74" customFormat="1" ht="12.75">
      <c r="A17" s="73"/>
      <c r="B17" s="95" t="s">
        <v>1</v>
      </c>
      <c r="C17" s="108">
        <v>1668</v>
      </c>
      <c r="D17" s="108">
        <v>1795</v>
      </c>
      <c r="E17" s="108">
        <v>1946</v>
      </c>
      <c r="F17" s="109">
        <v>1974</v>
      </c>
      <c r="G17" s="73"/>
      <c r="H17" s="95" t="s">
        <v>1</v>
      </c>
      <c r="I17" s="108">
        <v>339</v>
      </c>
      <c r="J17" s="108">
        <v>382</v>
      </c>
      <c r="K17" s="108">
        <v>450</v>
      </c>
      <c r="L17" s="109">
        <v>475</v>
      </c>
      <c r="M17" s="73"/>
      <c r="N17" s="95" t="s">
        <v>1</v>
      </c>
      <c r="O17" s="82">
        <f t="shared" si="1"/>
        <v>0.20323741007194246</v>
      </c>
      <c r="P17" s="82">
        <f t="shared" si="1"/>
        <v>0.2128133704735376</v>
      </c>
      <c r="Q17" s="82">
        <f>K17/E17</f>
        <v>0.2312435765673176</v>
      </c>
      <c r="R17" s="83">
        <f>L17/F17</f>
        <v>0.24062816616008106</v>
      </c>
      <c r="S17" s="73"/>
      <c r="Y17" s="86"/>
      <c r="Z17" s="86"/>
      <c r="AA17" s="104"/>
      <c r="AB17" s="104"/>
      <c r="AC17" s="104"/>
      <c r="AD17" s="104"/>
    </row>
    <row r="18" spans="1:30" s="74" customFormat="1" ht="12.75">
      <c r="A18" s="73"/>
      <c r="B18" s="95" t="s">
        <v>15</v>
      </c>
      <c r="C18" s="108"/>
      <c r="D18" s="108"/>
      <c r="E18" s="108"/>
      <c r="F18" s="109"/>
      <c r="G18" s="73"/>
      <c r="H18" s="95" t="s">
        <v>15</v>
      </c>
      <c r="I18" s="108"/>
      <c r="J18" s="108"/>
      <c r="K18" s="108"/>
      <c r="L18" s="109"/>
      <c r="M18" s="73"/>
      <c r="N18" s="95" t="s">
        <v>15</v>
      </c>
      <c r="O18" s="82"/>
      <c r="P18" s="82"/>
      <c r="Q18" s="82"/>
      <c r="R18" s="106"/>
      <c r="S18" s="73"/>
      <c r="Y18" s="86"/>
      <c r="Z18" s="86"/>
      <c r="AA18" s="104"/>
      <c r="AB18" s="104"/>
      <c r="AC18" s="104"/>
      <c r="AD18" s="104"/>
    </row>
    <row r="19" spans="1:30" s="74" customFormat="1" ht="12.75">
      <c r="A19" s="73"/>
      <c r="B19" s="95" t="s">
        <v>57</v>
      </c>
      <c r="C19" s="108"/>
      <c r="D19" s="108"/>
      <c r="E19" s="108"/>
      <c r="F19" s="109"/>
      <c r="G19" s="73"/>
      <c r="H19" s="95" t="s">
        <v>57</v>
      </c>
      <c r="I19" s="108"/>
      <c r="J19" s="108"/>
      <c r="K19" s="108"/>
      <c r="L19" s="109"/>
      <c r="M19" s="73"/>
      <c r="N19" s="95" t="s">
        <v>57</v>
      </c>
      <c r="O19" s="82"/>
      <c r="P19" s="82"/>
      <c r="Q19" s="82"/>
      <c r="R19" s="106"/>
      <c r="S19" s="73"/>
      <c r="Y19" s="86"/>
      <c r="Z19" s="86"/>
      <c r="AA19" s="104"/>
      <c r="AB19" s="104"/>
      <c r="AC19" s="104"/>
      <c r="AD19" s="104"/>
    </row>
    <row r="20" spans="1:30" s="74" customFormat="1" ht="12.75">
      <c r="A20" s="73"/>
      <c r="B20" s="95" t="s">
        <v>9</v>
      </c>
      <c r="C20" s="107">
        <v>1675</v>
      </c>
      <c r="D20" s="107">
        <v>1843</v>
      </c>
      <c r="E20" s="108"/>
      <c r="F20" s="109"/>
      <c r="G20" s="73"/>
      <c r="H20" s="95" t="s">
        <v>9</v>
      </c>
      <c r="I20" s="107">
        <v>344</v>
      </c>
      <c r="J20" s="107">
        <v>375</v>
      </c>
      <c r="K20" s="108"/>
      <c r="L20" s="109"/>
      <c r="M20" s="73"/>
      <c r="N20" s="95" t="s">
        <v>9</v>
      </c>
      <c r="O20" s="82">
        <f>I20/C20</f>
        <v>0.20537313432835821</v>
      </c>
      <c r="P20" s="82">
        <f>J20/D20</f>
        <v>0.20347259902333154</v>
      </c>
      <c r="Q20" s="82"/>
      <c r="R20" s="106"/>
      <c r="S20" s="86"/>
      <c r="T20" s="103"/>
      <c r="U20" s="103"/>
      <c r="V20" s="103"/>
      <c r="W20" s="103"/>
      <c r="Y20" s="86"/>
      <c r="Z20" s="86"/>
      <c r="AA20" s="87"/>
      <c r="AB20" s="87"/>
      <c r="AC20" s="87"/>
      <c r="AD20" s="104"/>
    </row>
    <row r="21" spans="1:30" s="74" customFormat="1" ht="12.75">
      <c r="A21" s="73"/>
      <c r="B21" s="95" t="s">
        <v>46</v>
      </c>
      <c r="C21" s="107"/>
      <c r="D21" s="107"/>
      <c r="E21" s="108"/>
      <c r="F21" s="109"/>
      <c r="G21" s="73"/>
      <c r="H21" s="95" t="s">
        <v>46</v>
      </c>
      <c r="I21" s="107"/>
      <c r="J21" s="107"/>
      <c r="K21" s="108"/>
      <c r="L21" s="109"/>
      <c r="M21" s="73"/>
      <c r="N21" s="95" t="s">
        <v>46</v>
      </c>
      <c r="O21" s="82"/>
      <c r="P21" s="82"/>
      <c r="Q21" s="82"/>
      <c r="R21" s="106"/>
      <c r="S21" s="86"/>
      <c r="T21" s="103"/>
      <c r="U21" s="103"/>
      <c r="V21" s="103"/>
      <c r="W21" s="103"/>
      <c r="Y21" s="86"/>
      <c r="Z21" s="86"/>
      <c r="AA21" s="87"/>
      <c r="AB21" s="87"/>
      <c r="AC21" s="87"/>
      <c r="AD21" s="104"/>
    </row>
    <row r="22" spans="1:30" s="74" customFormat="1" ht="12.75" customHeight="1">
      <c r="A22" s="73"/>
      <c r="B22" s="194" t="s">
        <v>47</v>
      </c>
      <c r="C22" s="197">
        <f>AVERAGE(C5:C21)</f>
        <v>1710.3500000000001</v>
      </c>
      <c r="D22" s="197">
        <f>AVERAGE(D5:D21)</f>
        <v>1823.2333333333333</v>
      </c>
      <c r="E22" s="197">
        <f>AVERAGE(E5:E21)</f>
        <v>1959.725</v>
      </c>
      <c r="F22" s="198">
        <f>AVERAGE(F5:F21)</f>
        <v>2014</v>
      </c>
      <c r="G22" s="110"/>
      <c r="H22" s="194" t="s">
        <v>47</v>
      </c>
      <c r="I22" s="197">
        <f>AVERAGE(I5:I21)</f>
        <v>342.20909090909095</v>
      </c>
      <c r="J22" s="197">
        <f>AVERAGE(J5:J21)</f>
        <v>381.3363636363636</v>
      </c>
      <c r="K22" s="197">
        <f>AVERAGE(K5:K21)</f>
        <v>435.2142857142857</v>
      </c>
      <c r="L22" s="198">
        <f>AVERAGE(L5:L21)</f>
        <v>456.93999999999994</v>
      </c>
      <c r="M22" s="110"/>
      <c r="N22" s="194" t="s">
        <v>47</v>
      </c>
      <c r="O22" s="199">
        <f>AVERAGE(O5:O21)</f>
        <v>0.2012000832773787</v>
      </c>
      <c r="P22" s="199">
        <f>AVERAGE(P5:P21)</f>
        <v>0.2109203779165916</v>
      </c>
      <c r="Q22" s="199">
        <f>AVERAGE(Q5:Q21)</f>
        <v>0.22268499485986473</v>
      </c>
      <c r="R22" s="200">
        <f>AVERAGE(R5:R21)</f>
        <v>0.22714511552804537</v>
      </c>
      <c r="S22" s="111"/>
      <c r="T22" s="112"/>
      <c r="U22" s="112"/>
      <c r="V22" s="112"/>
      <c r="W22" s="112"/>
      <c r="Y22" s="111"/>
      <c r="Z22" s="111"/>
      <c r="AA22" s="113"/>
      <c r="AB22" s="113"/>
      <c r="AC22" s="113"/>
      <c r="AD22" s="113"/>
    </row>
    <row r="23" spans="1:30" s="118" customFormat="1" ht="11.25" customHeight="1">
      <c r="A23" s="73"/>
      <c r="B23" s="201" t="s">
        <v>48</v>
      </c>
      <c r="C23" s="204">
        <v>1755.7</v>
      </c>
      <c r="D23" s="204">
        <v>1789</v>
      </c>
      <c r="E23" s="204">
        <v>1990</v>
      </c>
      <c r="F23" s="205"/>
      <c r="G23" s="30"/>
      <c r="H23" s="201" t="s">
        <v>48</v>
      </c>
      <c r="I23" s="204">
        <v>340.1</v>
      </c>
      <c r="J23" s="204">
        <v>383</v>
      </c>
      <c r="K23" s="204">
        <v>450</v>
      </c>
      <c r="L23" s="205"/>
      <c r="M23" s="30"/>
      <c r="N23" s="201" t="s">
        <v>48</v>
      </c>
      <c r="O23" s="208">
        <f>I23/C23</f>
        <v>0.19371190977957511</v>
      </c>
      <c r="P23" s="208">
        <f>J23/D23</f>
        <v>0.21408608160983789</v>
      </c>
      <c r="Q23" s="208">
        <f>K23/E23</f>
        <v>0.22613065326633167</v>
      </c>
      <c r="R23" s="115"/>
      <c r="S23" s="116"/>
      <c r="T23" s="117"/>
      <c r="U23" s="117"/>
      <c r="V23" s="117"/>
      <c r="W23" s="117"/>
      <c r="Y23" s="119"/>
      <c r="Z23" s="116"/>
      <c r="AA23" s="120"/>
      <c r="AB23" s="120"/>
      <c r="AC23" s="120"/>
      <c r="AD23" s="120"/>
    </row>
    <row r="24" spans="1:30" s="118" customFormat="1" ht="12.75">
      <c r="A24" s="121"/>
      <c r="B24" s="122" t="s">
        <v>49</v>
      </c>
      <c r="C24" s="123">
        <f>C23/C22-1</f>
        <v>0.026515040781126542</v>
      </c>
      <c r="D24" s="123">
        <f>D23/D22-1</f>
        <v>-0.018776166883010093</v>
      </c>
      <c r="E24" s="123">
        <f>E23/E22-1</f>
        <v>0.015448596104045365</v>
      </c>
      <c r="F24" s="124"/>
      <c r="G24" s="125"/>
      <c r="H24" s="122" t="s">
        <v>49</v>
      </c>
      <c r="I24" s="123">
        <v>0.01</v>
      </c>
      <c r="J24" s="123">
        <f>J23/J22-1</f>
        <v>0.004362648103559241</v>
      </c>
      <c r="K24" s="123">
        <f>K23/K22-1</f>
        <v>0.033973412112259904</v>
      </c>
      <c r="L24" s="124"/>
      <c r="M24" s="125"/>
      <c r="N24" s="122" t="s">
        <v>49</v>
      </c>
      <c r="O24" s="126">
        <f>O23/O22-1</f>
        <v>-0.03721754671184818</v>
      </c>
      <c r="P24" s="126">
        <f>P23/P22-1</f>
        <v>0.01500899877250439</v>
      </c>
      <c r="Q24" s="126">
        <f>Q23/Q22-1</f>
        <v>0.015473240164364466</v>
      </c>
      <c r="R24" s="127"/>
      <c r="S24" s="119"/>
      <c r="T24" s="128"/>
      <c r="U24" s="128"/>
      <c r="V24" s="128"/>
      <c r="W24" s="128"/>
      <c r="Y24" s="119"/>
      <c r="Z24" s="119"/>
      <c r="AA24" s="128"/>
      <c r="AB24" s="128"/>
      <c r="AC24" s="128"/>
      <c r="AD24" s="128"/>
    </row>
    <row r="25" spans="1:19" s="118" customFormat="1" ht="12.75">
      <c r="A25" s="121"/>
      <c r="B25" s="119"/>
      <c r="C25" s="128"/>
      <c r="D25" s="128"/>
      <c r="E25" s="128"/>
      <c r="F25" s="128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</row>
    <row r="26" spans="1:19" s="118" customFormat="1" ht="12.75">
      <c r="A26" s="121"/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</row>
    <row r="27" spans="1:19" s="171" customFormat="1" ht="12.75">
      <c r="A27" s="168"/>
      <c r="B27" s="169" t="s">
        <v>50</v>
      </c>
      <c r="C27" s="168"/>
      <c r="D27" s="168"/>
      <c r="E27" s="168"/>
      <c r="F27" s="168"/>
      <c r="G27" s="168"/>
      <c r="H27" s="169" t="s">
        <v>51</v>
      </c>
      <c r="I27" s="168"/>
      <c r="J27" s="168"/>
      <c r="K27" s="168"/>
      <c r="L27" s="168"/>
      <c r="M27" s="168"/>
      <c r="N27" s="169" t="s">
        <v>85</v>
      </c>
      <c r="O27" s="168"/>
      <c r="P27" s="168"/>
      <c r="Q27" s="168"/>
      <c r="R27" s="168"/>
      <c r="S27" s="168"/>
    </row>
    <row r="28" spans="1:19" s="74" customFormat="1" ht="12.75" hidden="1">
      <c r="A28" s="73"/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</row>
    <row r="29" spans="1:19" s="76" customFormat="1" ht="12.75">
      <c r="A29" s="73"/>
      <c r="B29" s="181" t="s">
        <v>38</v>
      </c>
      <c r="C29" s="182" t="str">
        <f>C3</f>
        <v>E2005</v>
      </c>
      <c r="D29" s="182" t="s">
        <v>42</v>
      </c>
      <c r="E29" s="182" t="s">
        <v>58</v>
      </c>
      <c r="F29" s="183" t="s">
        <v>84</v>
      </c>
      <c r="G29" s="75"/>
      <c r="H29" s="181" t="s">
        <v>38</v>
      </c>
      <c r="I29" s="182" t="str">
        <f>I3</f>
        <v>E2005</v>
      </c>
      <c r="J29" s="182" t="str">
        <f>J3</f>
        <v>E2006</v>
      </c>
      <c r="K29" s="182" t="str">
        <f>K3</f>
        <v>E2007</v>
      </c>
      <c r="L29" s="183" t="str">
        <f>L3</f>
        <v>E2008</v>
      </c>
      <c r="M29" s="75"/>
      <c r="N29" s="181" t="s">
        <v>38</v>
      </c>
      <c r="O29" s="182" t="str">
        <f>O3</f>
        <v>E2005</v>
      </c>
      <c r="P29" s="182" t="s">
        <v>42</v>
      </c>
      <c r="Q29" s="182" t="s">
        <v>58</v>
      </c>
      <c r="R29" s="183" t="s">
        <v>84</v>
      </c>
      <c r="S29" s="75"/>
    </row>
    <row r="30" spans="1:19" s="76" customFormat="1" ht="3.75" customHeight="1">
      <c r="A30" s="75"/>
      <c r="B30" s="77"/>
      <c r="C30" s="78"/>
      <c r="D30" s="78"/>
      <c r="E30" s="78"/>
      <c r="F30" s="79"/>
      <c r="G30" s="75"/>
      <c r="H30" s="77"/>
      <c r="I30" s="78"/>
      <c r="J30" s="78"/>
      <c r="K30" s="78"/>
      <c r="L30" s="79"/>
      <c r="M30" s="75"/>
      <c r="N30" s="77"/>
      <c r="O30" s="78"/>
      <c r="P30" s="78"/>
      <c r="Q30" s="78"/>
      <c r="R30" s="79"/>
      <c r="S30" s="75"/>
    </row>
    <row r="31" spans="1:19" s="74" customFormat="1" ht="12.75">
      <c r="A31" s="75"/>
      <c r="B31" s="80" t="s">
        <v>43</v>
      </c>
      <c r="C31" s="66"/>
      <c r="D31" s="66"/>
      <c r="E31" s="66"/>
      <c r="F31" s="81"/>
      <c r="G31" s="73"/>
      <c r="H31" s="80" t="s">
        <v>43</v>
      </c>
      <c r="I31" s="66"/>
      <c r="J31" s="66"/>
      <c r="K31" s="66"/>
      <c r="L31" s="81"/>
      <c r="M31" s="73"/>
      <c r="N31" s="80" t="s">
        <v>43</v>
      </c>
      <c r="O31" s="82"/>
      <c r="P31" s="82"/>
      <c r="Q31" s="82"/>
      <c r="R31" s="83"/>
      <c r="S31" s="73"/>
    </row>
    <row r="32" spans="1:19" s="74" customFormat="1" ht="12.75">
      <c r="A32" s="73"/>
      <c r="B32" s="80" t="s">
        <v>5</v>
      </c>
      <c r="C32" s="177">
        <f aca="true" t="shared" si="2" ref="C32:D35">I6-I32</f>
        <v>183</v>
      </c>
      <c r="D32" s="177">
        <f t="shared" si="2"/>
        <v>205</v>
      </c>
      <c r="E32" s="177"/>
      <c r="F32" s="178"/>
      <c r="G32" s="73"/>
      <c r="H32" s="80" t="s">
        <v>5</v>
      </c>
      <c r="I32" s="177">
        <v>161</v>
      </c>
      <c r="J32" s="177">
        <v>177</v>
      </c>
      <c r="K32" s="177"/>
      <c r="L32" s="178"/>
      <c r="M32" s="73"/>
      <c r="N32" s="80" t="s">
        <v>5</v>
      </c>
      <c r="O32" s="82">
        <f aca="true" t="shared" si="3" ref="O32:P35">I32/C6</f>
        <v>0.08855885588558855</v>
      </c>
      <c r="P32" s="82">
        <f t="shared" si="3"/>
        <v>0.08854427213606804</v>
      </c>
      <c r="Q32" s="82"/>
      <c r="R32" s="83"/>
      <c r="S32" s="73"/>
    </row>
    <row r="33" spans="1:19" s="74" customFormat="1" ht="12.75">
      <c r="A33" s="73"/>
      <c r="B33" s="80" t="s">
        <v>12</v>
      </c>
      <c r="C33" s="177">
        <f t="shared" si="2"/>
        <v>155.6</v>
      </c>
      <c r="D33" s="177">
        <f t="shared" si="2"/>
        <v>159.29999999999998</v>
      </c>
      <c r="E33" s="177">
        <f>K7-K33</f>
        <v>169.3</v>
      </c>
      <c r="F33" s="179">
        <f>L7-L33</f>
        <v>170.7</v>
      </c>
      <c r="G33" s="73"/>
      <c r="H33" s="80" t="s">
        <v>12</v>
      </c>
      <c r="I33" s="177">
        <v>175.4</v>
      </c>
      <c r="J33" s="177">
        <v>216.4</v>
      </c>
      <c r="K33" s="177">
        <v>270.9</v>
      </c>
      <c r="L33" s="178">
        <v>280.2</v>
      </c>
      <c r="M33" s="73"/>
      <c r="N33" s="80" t="s">
        <v>12</v>
      </c>
      <c r="O33" s="82">
        <f t="shared" si="3"/>
        <v>0.1106136091316138</v>
      </c>
      <c r="P33" s="82">
        <f t="shared" si="3"/>
        <v>0.1284501691695851</v>
      </c>
      <c r="Q33" s="82">
        <f>K33/E7</f>
        <v>0.14189932428893196</v>
      </c>
      <c r="R33" s="83">
        <f>L33/F7</f>
        <v>0.143310147299509</v>
      </c>
      <c r="S33" s="73"/>
    </row>
    <row r="34" spans="1:19" s="74" customFormat="1" ht="12.75">
      <c r="A34" s="73"/>
      <c r="B34" s="80" t="s">
        <v>16</v>
      </c>
      <c r="C34" s="177">
        <f t="shared" si="2"/>
        <v>172.6</v>
      </c>
      <c r="D34" s="177">
        <f t="shared" si="2"/>
        <v>193.59999999999997</v>
      </c>
      <c r="E34" s="177">
        <f>K8-K34</f>
        <v>199.60000000000002</v>
      </c>
      <c r="F34" s="179">
        <f>L8-L34</f>
        <v>199.60000000000002</v>
      </c>
      <c r="G34" s="73"/>
      <c r="H34" s="80" t="s">
        <v>16</v>
      </c>
      <c r="I34" s="177">
        <v>177.1</v>
      </c>
      <c r="J34" s="177">
        <v>197.3</v>
      </c>
      <c r="K34" s="177">
        <v>233.5</v>
      </c>
      <c r="L34" s="178">
        <v>261.5</v>
      </c>
      <c r="M34" s="73"/>
      <c r="N34" s="80" t="s">
        <v>16</v>
      </c>
      <c r="O34" s="82">
        <f t="shared" si="3"/>
        <v>0.10432375117813383</v>
      </c>
      <c r="P34" s="82">
        <f t="shared" si="3"/>
        <v>0.10823413242635362</v>
      </c>
      <c r="Q34" s="82">
        <f>K34/E8</f>
        <v>0.11972517048659181</v>
      </c>
      <c r="R34" s="83">
        <f>L34/F8</f>
        <v>0.13251913039071606</v>
      </c>
      <c r="S34" s="73"/>
    </row>
    <row r="35" spans="1:19" s="74" customFormat="1" ht="10.5" customHeight="1">
      <c r="A35" s="73"/>
      <c r="B35" s="80" t="s">
        <v>7</v>
      </c>
      <c r="C35" s="177">
        <f t="shared" si="2"/>
        <v>164.59999999999997</v>
      </c>
      <c r="D35" s="177">
        <f t="shared" si="2"/>
        <v>181.3</v>
      </c>
      <c r="E35" s="177"/>
      <c r="F35" s="178"/>
      <c r="G35" s="73"/>
      <c r="H35" s="80" t="s">
        <v>7</v>
      </c>
      <c r="I35" s="177">
        <v>182.8</v>
      </c>
      <c r="J35" s="177">
        <v>198.3</v>
      </c>
      <c r="K35" s="177"/>
      <c r="L35" s="178"/>
      <c r="M35" s="73"/>
      <c r="N35" s="80" t="s">
        <v>7</v>
      </c>
      <c r="O35" s="82">
        <f t="shared" si="3"/>
        <v>0.10530560516158766</v>
      </c>
      <c r="P35" s="82">
        <f t="shared" si="3"/>
        <v>0.11396551724137932</v>
      </c>
      <c r="Q35" s="82"/>
      <c r="R35" s="83"/>
      <c r="S35" s="73"/>
    </row>
    <row r="36" spans="1:19" s="74" customFormat="1" ht="12.75">
      <c r="A36" s="73"/>
      <c r="B36" s="80" t="s">
        <v>11</v>
      </c>
      <c r="C36" s="177"/>
      <c r="D36" s="177"/>
      <c r="E36" s="177"/>
      <c r="F36" s="178"/>
      <c r="G36" s="73"/>
      <c r="H36" s="80" t="s">
        <v>11</v>
      </c>
      <c r="I36" s="177"/>
      <c r="J36" s="177"/>
      <c r="K36" s="177"/>
      <c r="L36" s="178"/>
      <c r="M36" s="73"/>
      <c r="N36" s="80" t="s">
        <v>11</v>
      </c>
      <c r="O36" s="82"/>
      <c r="P36" s="82"/>
      <c r="Q36" s="82"/>
      <c r="R36" s="83"/>
      <c r="S36" s="73"/>
    </row>
    <row r="37" spans="1:19" s="74" customFormat="1" ht="11.25" customHeight="1">
      <c r="A37" s="73"/>
      <c r="B37" s="80" t="s">
        <v>13</v>
      </c>
      <c r="C37" s="177"/>
      <c r="D37" s="177"/>
      <c r="E37" s="177"/>
      <c r="F37" s="178"/>
      <c r="G37" s="73"/>
      <c r="H37" s="80" t="s">
        <v>13</v>
      </c>
      <c r="I37" s="177"/>
      <c r="J37" s="177"/>
      <c r="K37" s="177"/>
      <c r="L37" s="178"/>
      <c r="M37" s="73"/>
      <c r="N37" s="80" t="s">
        <v>13</v>
      </c>
      <c r="O37" s="82"/>
      <c r="P37" s="82"/>
      <c r="Q37" s="82"/>
      <c r="R37" s="83"/>
      <c r="S37" s="73"/>
    </row>
    <row r="38" spans="1:19" s="129" customFormat="1" ht="12.75">
      <c r="A38" s="72"/>
      <c r="B38" s="95" t="s">
        <v>44</v>
      </c>
      <c r="C38" s="107">
        <f>I12-I38</f>
        <v>171</v>
      </c>
      <c r="D38" s="107">
        <f>J12-J38</f>
        <v>184</v>
      </c>
      <c r="E38" s="107"/>
      <c r="F38" s="179"/>
      <c r="G38" s="72"/>
      <c r="H38" s="95" t="s">
        <v>44</v>
      </c>
      <c r="I38" s="107">
        <v>169</v>
      </c>
      <c r="J38" s="107">
        <v>176</v>
      </c>
      <c r="K38" s="107">
        <v>208</v>
      </c>
      <c r="L38" s="179"/>
      <c r="M38" s="72"/>
      <c r="N38" s="95" t="s">
        <v>44</v>
      </c>
      <c r="O38" s="82">
        <f aca="true" t="shared" si="4" ref="O38:P43">I38/C12</f>
        <v>0.10649023314429741</v>
      </c>
      <c r="P38" s="82">
        <f t="shared" si="4"/>
        <v>0.11027568922305764</v>
      </c>
      <c r="Q38" s="82"/>
      <c r="R38" s="96"/>
      <c r="S38" s="72"/>
    </row>
    <row r="39" spans="1:19" s="74" customFormat="1" ht="12.75">
      <c r="A39" s="73"/>
      <c r="B39" s="95" t="s">
        <v>45</v>
      </c>
      <c r="C39" s="107">
        <f>I13-I39</f>
        <v>158</v>
      </c>
      <c r="D39" s="107">
        <f>J13-J39</f>
        <v>164</v>
      </c>
      <c r="E39" s="107">
        <f>K13-K39</f>
        <v>170</v>
      </c>
      <c r="F39" s="179">
        <f>L13-L39</f>
        <v>173</v>
      </c>
      <c r="G39" s="73"/>
      <c r="H39" s="95" t="s">
        <v>45</v>
      </c>
      <c r="I39" s="107">
        <v>182</v>
      </c>
      <c r="J39" s="107">
        <v>210</v>
      </c>
      <c r="K39" s="107">
        <v>250</v>
      </c>
      <c r="L39" s="179">
        <v>256</v>
      </c>
      <c r="M39" s="73"/>
      <c r="N39" s="95" t="s">
        <v>45</v>
      </c>
      <c r="O39" s="82">
        <f t="shared" si="4"/>
        <v>0.1005524861878453</v>
      </c>
      <c r="P39" s="82">
        <f t="shared" si="4"/>
        <v>0.1109936575052854</v>
      </c>
      <c r="Q39" s="82">
        <f>K39/E13</f>
        <v>0.12339585389930899</v>
      </c>
      <c r="R39" s="83">
        <f>L39/F13</f>
        <v>0.12284069097888675</v>
      </c>
      <c r="S39" s="73"/>
    </row>
    <row r="40" spans="1:19" s="74" customFormat="1" ht="12.75">
      <c r="A40" s="73"/>
      <c r="B40" s="95" t="s">
        <v>8</v>
      </c>
      <c r="C40" s="107"/>
      <c r="D40" s="107"/>
      <c r="E40" s="107"/>
      <c r="F40" s="179"/>
      <c r="G40" s="73"/>
      <c r="H40" s="95" t="s">
        <v>8</v>
      </c>
      <c r="I40" s="107"/>
      <c r="J40" s="107"/>
      <c r="K40" s="107"/>
      <c r="L40" s="179"/>
      <c r="M40" s="73"/>
      <c r="N40" s="95" t="s">
        <v>8</v>
      </c>
      <c r="O40" s="82">
        <f t="shared" si="4"/>
        <v>0</v>
      </c>
      <c r="P40" s="82">
        <f t="shared" si="4"/>
        <v>0</v>
      </c>
      <c r="Q40" s="82"/>
      <c r="R40" s="96"/>
      <c r="S40" s="73"/>
    </row>
    <row r="41" spans="1:19" s="74" customFormat="1" ht="12.75">
      <c r="A41" s="73"/>
      <c r="B41" s="95" t="s">
        <v>3</v>
      </c>
      <c r="C41" s="107">
        <f aca="true" t="shared" si="5" ref="C41:E43">I15-I41</f>
        <v>166</v>
      </c>
      <c r="D41" s="107">
        <f t="shared" si="5"/>
        <v>176</v>
      </c>
      <c r="E41" s="107">
        <f t="shared" si="5"/>
        <v>182</v>
      </c>
      <c r="F41" s="179"/>
      <c r="G41" s="73"/>
      <c r="H41" s="95" t="s">
        <v>3</v>
      </c>
      <c r="I41" s="107">
        <v>182</v>
      </c>
      <c r="J41" s="107">
        <v>225</v>
      </c>
      <c r="K41" s="107">
        <v>275</v>
      </c>
      <c r="L41" s="179"/>
      <c r="M41" s="73"/>
      <c r="N41" s="95" t="s">
        <v>3</v>
      </c>
      <c r="O41" s="82">
        <f t="shared" si="4"/>
        <v>0.10236220472440945</v>
      </c>
      <c r="P41" s="82">
        <f t="shared" si="4"/>
        <v>0.11811023622047244</v>
      </c>
      <c r="Q41" s="82">
        <f>K41/E15</f>
        <v>0.13349514563106796</v>
      </c>
      <c r="R41" s="96"/>
      <c r="S41" s="73"/>
    </row>
    <row r="42" spans="1:19" s="74" customFormat="1" ht="12.75">
      <c r="A42" s="73"/>
      <c r="B42" s="95" t="s">
        <v>2</v>
      </c>
      <c r="C42" s="107">
        <f>I16-I42</f>
        <v>166.49999999999997</v>
      </c>
      <c r="D42" s="107">
        <f t="shared" si="5"/>
        <v>182.39999999999998</v>
      </c>
      <c r="E42" s="107">
        <f t="shared" si="5"/>
        <v>190.5</v>
      </c>
      <c r="F42" s="179">
        <f>L16-L42</f>
        <v>193.8</v>
      </c>
      <c r="G42" s="73"/>
      <c r="H42" s="95" t="s">
        <v>2</v>
      </c>
      <c r="I42" s="107">
        <v>174.4</v>
      </c>
      <c r="J42" s="107">
        <v>200.5</v>
      </c>
      <c r="K42" s="107">
        <v>254.7</v>
      </c>
      <c r="L42" s="179">
        <v>274.9</v>
      </c>
      <c r="M42" s="73"/>
      <c r="N42" s="95" t="s">
        <v>2</v>
      </c>
      <c r="O42" s="82">
        <f t="shared" si="4"/>
        <v>0.10361832333194701</v>
      </c>
      <c r="P42" s="82">
        <f t="shared" si="4"/>
        <v>0.11054140478553313</v>
      </c>
      <c r="Q42" s="82">
        <f>K42/E16</f>
        <v>0.12761799779537028</v>
      </c>
      <c r="R42" s="83">
        <f>L42/F16</f>
        <v>0.13194144468442523</v>
      </c>
      <c r="S42" s="73"/>
    </row>
    <row r="43" spans="1:19" s="74" customFormat="1" ht="12.75">
      <c r="A43" s="73"/>
      <c r="B43" s="95" t="s">
        <v>1</v>
      </c>
      <c r="C43" s="107">
        <f t="shared" si="5"/>
        <v>158</v>
      </c>
      <c r="D43" s="107">
        <f t="shared" si="5"/>
        <v>179</v>
      </c>
      <c r="E43" s="107">
        <f t="shared" si="5"/>
        <v>187</v>
      </c>
      <c r="F43" s="179">
        <f>L17-L43</f>
        <v>191</v>
      </c>
      <c r="G43" s="73"/>
      <c r="H43" s="95" t="s">
        <v>1</v>
      </c>
      <c r="I43" s="108">
        <v>181</v>
      </c>
      <c r="J43" s="108">
        <v>203</v>
      </c>
      <c r="K43" s="108">
        <v>263</v>
      </c>
      <c r="L43" s="109">
        <v>284</v>
      </c>
      <c r="M43" s="73"/>
      <c r="N43" s="95" t="s">
        <v>1</v>
      </c>
      <c r="O43" s="82">
        <f t="shared" si="4"/>
        <v>0.10851318944844125</v>
      </c>
      <c r="P43" s="82">
        <f t="shared" si="4"/>
        <v>0.11309192200557103</v>
      </c>
      <c r="Q43" s="82">
        <f>K43/E17</f>
        <v>0.13514902363823228</v>
      </c>
      <c r="R43" s="83">
        <f>L43/F17</f>
        <v>0.14387031408308004</v>
      </c>
      <c r="S43" s="73"/>
    </row>
    <row r="44" spans="1:19" s="74" customFormat="1" ht="15" customHeight="1">
      <c r="A44" s="73"/>
      <c r="B44" s="95" t="s">
        <v>15</v>
      </c>
      <c r="C44" s="108"/>
      <c r="D44" s="108"/>
      <c r="E44" s="108"/>
      <c r="F44" s="109"/>
      <c r="G44" s="73"/>
      <c r="H44" s="95" t="s">
        <v>15</v>
      </c>
      <c r="I44" s="108"/>
      <c r="J44" s="108"/>
      <c r="K44" s="108"/>
      <c r="L44" s="109"/>
      <c r="M44" s="73"/>
      <c r="N44" s="95" t="s">
        <v>15</v>
      </c>
      <c r="O44" s="82"/>
      <c r="P44" s="82"/>
      <c r="Q44" s="82"/>
      <c r="R44" s="106"/>
      <c r="S44" s="73"/>
    </row>
    <row r="45" spans="1:19" s="74" customFormat="1" ht="12.75">
      <c r="A45" s="73"/>
      <c r="B45" s="95" t="s">
        <v>57</v>
      </c>
      <c r="C45" s="108"/>
      <c r="D45" s="108"/>
      <c r="E45" s="108"/>
      <c r="F45" s="109"/>
      <c r="G45" s="73"/>
      <c r="H45" s="95" t="s">
        <v>57</v>
      </c>
      <c r="I45" s="108"/>
      <c r="J45" s="108"/>
      <c r="K45" s="108"/>
      <c r="L45" s="109"/>
      <c r="M45" s="73"/>
      <c r="N45" s="95" t="s">
        <v>57</v>
      </c>
      <c r="O45" s="82"/>
      <c r="P45" s="82"/>
      <c r="Q45" s="82"/>
      <c r="R45" s="106"/>
      <c r="S45" s="73"/>
    </row>
    <row r="46" spans="1:19" s="74" customFormat="1" ht="12.75">
      <c r="A46" s="73"/>
      <c r="B46" s="95" t="s">
        <v>9</v>
      </c>
      <c r="C46" s="107">
        <f>I20-I46</f>
        <v>148</v>
      </c>
      <c r="D46" s="107">
        <f>J20-J46</f>
        <v>151</v>
      </c>
      <c r="E46" s="108"/>
      <c r="F46" s="109"/>
      <c r="G46" s="73"/>
      <c r="H46" s="95" t="s">
        <v>9</v>
      </c>
      <c r="I46" s="107">
        <v>196</v>
      </c>
      <c r="J46" s="107">
        <v>224</v>
      </c>
      <c r="K46" s="108"/>
      <c r="L46" s="109"/>
      <c r="M46" s="73"/>
      <c r="N46" s="95" t="s">
        <v>9</v>
      </c>
      <c r="O46" s="82">
        <f>I46/C20</f>
        <v>0.11701492537313433</v>
      </c>
      <c r="P46" s="82">
        <f>J46/D20</f>
        <v>0.12154096581660337</v>
      </c>
      <c r="Q46" s="82"/>
      <c r="R46" s="106"/>
      <c r="S46" s="73"/>
    </row>
    <row r="47" spans="1:19" s="74" customFormat="1" ht="12.75">
      <c r="A47" s="73"/>
      <c r="B47" s="95" t="s">
        <v>46</v>
      </c>
      <c r="C47" s="107"/>
      <c r="D47" s="107"/>
      <c r="E47" s="108"/>
      <c r="F47" s="109"/>
      <c r="G47" s="73"/>
      <c r="H47" s="95" t="s">
        <v>46</v>
      </c>
      <c r="I47" s="107"/>
      <c r="J47" s="107"/>
      <c r="K47" s="108"/>
      <c r="L47" s="109"/>
      <c r="M47" s="73"/>
      <c r="N47" s="95" t="s">
        <v>46</v>
      </c>
      <c r="O47" s="82"/>
      <c r="P47" s="82"/>
      <c r="Q47" s="82"/>
      <c r="R47" s="106"/>
      <c r="S47" s="73"/>
    </row>
    <row r="48" spans="1:19" s="130" customFormat="1" ht="12.75">
      <c r="A48" s="73"/>
      <c r="B48" s="194" t="s">
        <v>47</v>
      </c>
      <c r="C48" s="197">
        <f>AVERAGE(C31:C47)</f>
        <v>164.32999999999998</v>
      </c>
      <c r="D48" s="197">
        <f>AVERAGE(D31:D47)</f>
        <v>177.56</v>
      </c>
      <c r="E48" s="197">
        <f>AVERAGE(E31:E47)</f>
        <v>183.0666666666667</v>
      </c>
      <c r="F48" s="198">
        <f>AVERAGE(F31:F47)</f>
        <v>185.61999999999998</v>
      </c>
      <c r="G48" s="110"/>
      <c r="H48" s="194" t="s">
        <v>47</v>
      </c>
      <c r="I48" s="197">
        <f>AVERAGE(I31:I47)</f>
        <v>178.07</v>
      </c>
      <c r="J48" s="197">
        <f>AVERAGE(J31:J47)</f>
        <v>202.75</v>
      </c>
      <c r="K48" s="197">
        <f>AVERAGE(K31:K47)</f>
        <v>250.72857142857146</v>
      </c>
      <c r="L48" s="198">
        <f>AVERAGE(L31:L47)</f>
        <v>271.32</v>
      </c>
      <c r="M48" s="110"/>
      <c r="N48" s="194" t="s">
        <v>47</v>
      </c>
      <c r="O48" s="199">
        <f>AVERAGE(O31:O47)</f>
        <v>0.09521392577881806</v>
      </c>
      <c r="P48" s="199">
        <f>AVERAGE(P31:P47)</f>
        <v>0.10215890604817356</v>
      </c>
      <c r="Q48" s="199">
        <f>AVERAGE(Q31:Q47)</f>
        <v>0.13021375262325055</v>
      </c>
      <c r="R48" s="200">
        <f>AVERAGE(R31:R47)</f>
        <v>0.1348963454873234</v>
      </c>
      <c r="S48" s="110"/>
    </row>
    <row r="49" spans="1:19" s="131" customFormat="1" ht="12.75">
      <c r="A49" s="110"/>
      <c r="B49" s="201" t="s">
        <v>48</v>
      </c>
      <c r="C49" s="204">
        <f>I23-I49</f>
        <v>160.40000000000003</v>
      </c>
      <c r="D49" s="204">
        <f>J23-J49</f>
        <v>178</v>
      </c>
      <c r="E49" s="204">
        <f>K23-K49</f>
        <v>187</v>
      </c>
      <c r="F49" s="205"/>
      <c r="G49" s="114"/>
      <c r="H49" s="201" t="s">
        <v>48</v>
      </c>
      <c r="I49" s="204">
        <v>179.7</v>
      </c>
      <c r="J49" s="204">
        <v>205</v>
      </c>
      <c r="K49" s="204">
        <v>263</v>
      </c>
      <c r="L49" s="205"/>
      <c r="M49" s="114"/>
      <c r="N49" s="201" t="s">
        <v>48</v>
      </c>
      <c r="O49" s="208">
        <f>I49/C23</f>
        <v>0.10235233809876401</v>
      </c>
      <c r="P49" s="208">
        <f>J49/D23</f>
        <v>0.11458915595304639</v>
      </c>
      <c r="Q49" s="208">
        <f>K49/E23</f>
        <v>0.1321608040201005</v>
      </c>
      <c r="R49" s="209"/>
      <c r="S49" s="114"/>
    </row>
    <row r="50" spans="1:19" ht="12.75">
      <c r="A50" s="114"/>
      <c r="B50" s="122" t="s">
        <v>49</v>
      </c>
      <c r="C50" s="123">
        <f>C49/C48-1</f>
        <v>-0.023915292399439902</v>
      </c>
      <c r="D50" s="123">
        <f>D49/D48-1</f>
        <v>0.002478035593602046</v>
      </c>
      <c r="E50" s="123">
        <f>E49/E48-1</f>
        <v>0.021485797523670636</v>
      </c>
      <c r="F50" s="124"/>
      <c r="H50" s="122" t="s">
        <v>49</v>
      </c>
      <c r="I50" s="123">
        <f>I49/I48-1</f>
        <v>0.009153703599708019</v>
      </c>
      <c r="J50" s="123">
        <f>J49/J48-1</f>
        <v>0.011097410604192337</v>
      </c>
      <c r="K50" s="123">
        <f>K49/K48-1</f>
        <v>0.048943080166372166</v>
      </c>
      <c r="L50" s="124"/>
      <c r="M50" s="125"/>
      <c r="N50" s="122" t="s">
        <v>49</v>
      </c>
      <c r="O50" s="126">
        <f>O49/O48-1</f>
        <v>0.07497235579308525</v>
      </c>
      <c r="P50" s="126">
        <f>P49/P48-1</f>
        <v>0.12167563637585621</v>
      </c>
      <c r="Q50" s="126">
        <f>Q49/Q48-1</f>
        <v>0.014952732392893964</v>
      </c>
      <c r="R50" s="127"/>
      <c r="S50" s="125"/>
    </row>
    <row r="51" spans="1:20" ht="12.75">
      <c r="A51" s="125"/>
      <c r="B51" s="125"/>
      <c r="C51" s="125"/>
      <c r="D51" s="125"/>
      <c r="E51" s="125"/>
      <c r="F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</row>
    <row r="52" spans="1:20" s="171" customFormat="1" ht="12.75">
      <c r="A52" s="168"/>
      <c r="B52" s="169" t="s">
        <v>61</v>
      </c>
      <c r="C52" s="168"/>
      <c r="D52" s="168"/>
      <c r="E52" s="168"/>
      <c r="F52" s="168"/>
      <c r="G52" s="168"/>
      <c r="H52" s="169" t="s">
        <v>62</v>
      </c>
      <c r="I52" s="168"/>
      <c r="J52" s="168"/>
      <c r="K52" s="168"/>
      <c r="L52" s="168"/>
      <c r="M52" s="168"/>
      <c r="N52" s="169" t="s">
        <v>59</v>
      </c>
      <c r="O52" s="170"/>
      <c r="P52" s="170"/>
      <c r="Q52" s="170"/>
      <c r="R52" s="170"/>
      <c r="S52" s="168"/>
      <c r="T52" s="168"/>
    </row>
    <row r="53" spans="1:20" s="118" customFormat="1" ht="12" customHeight="1" hidden="1">
      <c r="A53" s="121"/>
      <c r="B53" s="121"/>
      <c r="C53" s="121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</row>
    <row r="54" spans="1:19" s="76" customFormat="1" ht="12.75">
      <c r="A54" s="121"/>
      <c r="B54" s="181" t="s">
        <v>38</v>
      </c>
      <c r="C54" s="182" t="str">
        <f>C29</f>
        <v>E2005</v>
      </c>
      <c r="D54" s="182" t="str">
        <f>D29</f>
        <v>E2006</v>
      </c>
      <c r="E54" s="182" t="str">
        <f>E29</f>
        <v>E2007</v>
      </c>
      <c r="F54" s="183" t="str">
        <f>F29</f>
        <v>E2008</v>
      </c>
      <c r="G54" s="75"/>
      <c r="H54" s="181" t="s">
        <v>38</v>
      </c>
      <c r="I54" s="182" t="str">
        <f>I29</f>
        <v>E2005</v>
      </c>
      <c r="J54" s="182" t="str">
        <f>J29</f>
        <v>E2006</v>
      </c>
      <c r="K54" s="182" t="str">
        <f>K29</f>
        <v>E2007</v>
      </c>
      <c r="L54" s="183" t="str">
        <f>L29</f>
        <v>E2008</v>
      </c>
      <c r="M54" s="75"/>
      <c r="N54" s="181" t="s">
        <v>38</v>
      </c>
      <c r="O54" s="182" t="str">
        <f>O29</f>
        <v>E2005</v>
      </c>
      <c r="P54" s="182" t="str">
        <f>D54</f>
        <v>E2006</v>
      </c>
      <c r="Q54" s="182" t="str">
        <f>E54</f>
        <v>E2007</v>
      </c>
      <c r="R54" s="183" t="str">
        <f>F54</f>
        <v>E2008</v>
      </c>
      <c r="S54" s="75"/>
    </row>
    <row r="55" spans="1:19" s="76" customFormat="1" ht="3.75" customHeight="1">
      <c r="A55" s="75"/>
      <c r="B55" s="77"/>
      <c r="C55" s="78"/>
      <c r="D55" s="78"/>
      <c r="E55" s="78"/>
      <c r="F55" s="79"/>
      <c r="G55" s="75"/>
      <c r="H55" s="77"/>
      <c r="I55" s="78"/>
      <c r="J55" s="78"/>
      <c r="K55" s="78"/>
      <c r="L55" s="79"/>
      <c r="M55" s="75"/>
      <c r="N55" s="77"/>
      <c r="O55" s="78"/>
      <c r="P55" s="78"/>
      <c r="Q55" s="78"/>
      <c r="R55" s="79"/>
      <c r="S55" s="75"/>
    </row>
    <row r="56" spans="1:19" s="74" customFormat="1" ht="12.75">
      <c r="A56" s="75"/>
      <c r="B56" s="80" t="s">
        <v>43</v>
      </c>
      <c r="C56" s="66"/>
      <c r="D56" s="66"/>
      <c r="E56" s="66"/>
      <c r="F56" s="81"/>
      <c r="G56" s="73"/>
      <c r="H56" s="80" t="s">
        <v>43</v>
      </c>
      <c r="I56" s="66"/>
      <c r="J56" s="66"/>
      <c r="K56" s="66"/>
      <c r="L56" s="81"/>
      <c r="M56" s="73"/>
      <c r="N56" s="80" t="s">
        <v>43</v>
      </c>
      <c r="O56" s="66"/>
      <c r="P56" s="66"/>
      <c r="Q56" s="66"/>
      <c r="R56" s="81"/>
      <c r="S56" s="73"/>
    </row>
    <row r="57" spans="1:19" s="74" customFormat="1" ht="12.75">
      <c r="A57" s="73"/>
      <c r="B57" s="80" t="s">
        <v>5</v>
      </c>
      <c r="C57" s="56"/>
      <c r="D57" s="56"/>
      <c r="E57" s="56"/>
      <c r="F57" s="88"/>
      <c r="G57" s="73"/>
      <c r="H57" s="80" t="s">
        <v>5</v>
      </c>
      <c r="I57" s="177"/>
      <c r="J57" s="177"/>
      <c r="K57" s="177"/>
      <c r="L57" s="178"/>
      <c r="M57" s="73"/>
      <c r="N57" s="80" t="s">
        <v>5</v>
      </c>
      <c r="O57" s="177">
        <v>68</v>
      </c>
      <c r="P57" s="177">
        <v>77</v>
      </c>
      <c r="Q57" s="177"/>
      <c r="R57" s="178"/>
      <c r="S57" s="73"/>
    </row>
    <row r="58" spans="1:19" s="74" customFormat="1" ht="12.75">
      <c r="A58" s="73"/>
      <c r="B58" s="80" t="s">
        <v>12</v>
      </c>
      <c r="C58" s="177">
        <f>I33-I58</f>
        <v>34.20000000000002</v>
      </c>
      <c r="D58" s="177">
        <f>J33-J58</f>
        <v>39.400000000000006</v>
      </c>
      <c r="E58" s="177"/>
      <c r="F58" s="178"/>
      <c r="G58" s="73"/>
      <c r="H58" s="80" t="s">
        <v>12</v>
      </c>
      <c r="I58" s="177">
        <v>141.2</v>
      </c>
      <c r="J58" s="177">
        <v>177</v>
      </c>
      <c r="K58" s="177"/>
      <c r="L58" s="178"/>
      <c r="M58" s="73"/>
      <c r="N58" s="80" t="s">
        <v>12</v>
      </c>
      <c r="O58" s="177">
        <v>71.9</v>
      </c>
      <c r="P58" s="177">
        <v>93.7</v>
      </c>
      <c r="Q58" s="177">
        <v>124</v>
      </c>
      <c r="R58" s="178">
        <v>131.1</v>
      </c>
      <c r="S58" s="73"/>
    </row>
    <row r="59" spans="1:19" s="74" customFormat="1" ht="12.75">
      <c r="A59" s="73"/>
      <c r="B59" s="80" t="s">
        <v>16</v>
      </c>
      <c r="C59" s="177">
        <v>25.2</v>
      </c>
      <c r="D59" s="177">
        <v>33.2</v>
      </c>
      <c r="E59" s="177">
        <v>37.8</v>
      </c>
      <c r="F59" s="178">
        <v>38</v>
      </c>
      <c r="G59" s="73"/>
      <c r="H59" s="80" t="s">
        <v>16</v>
      </c>
      <c r="I59" s="177">
        <v>152</v>
      </c>
      <c r="J59" s="177">
        <v>164.2</v>
      </c>
      <c r="K59" s="177">
        <v>195.7</v>
      </c>
      <c r="L59" s="178">
        <v>223.5</v>
      </c>
      <c r="M59" s="73"/>
      <c r="N59" s="80" t="s">
        <v>16</v>
      </c>
      <c r="O59" s="177">
        <v>78</v>
      </c>
      <c r="P59" s="177">
        <v>86</v>
      </c>
      <c r="Q59" s="177">
        <v>105.2</v>
      </c>
      <c r="R59" s="178">
        <v>121.1</v>
      </c>
      <c r="S59" s="73"/>
    </row>
    <row r="60" spans="1:19" s="74" customFormat="1" ht="9.75" customHeight="1">
      <c r="A60" s="73"/>
      <c r="B60" s="80" t="s">
        <v>7</v>
      </c>
      <c r="C60" s="177">
        <f>I35-I60</f>
        <v>32.10000000000002</v>
      </c>
      <c r="D60" s="177">
        <f>J35-J60</f>
        <v>35.70000000000002</v>
      </c>
      <c r="E60" s="177"/>
      <c r="F60" s="178"/>
      <c r="G60" s="73"/>
      <c r="H60" s="80" t="s">
        <v>7</v>
      </c>
      <c r="I60" s="177">
        <v>150.7</v>
      </c>
      <c r="J60" s="177">
        <v>162.6</v>
      </c>
      <c r="K60" s="177"/>
      <c r="L60" s="178"/>
      <c r="M60" s="73"/>
      <c r="N60" s="80" t="s">
        <v>7</v>
      </c>
      <c r="O60" s="177">
        <v>79.2</v>
      </c>
      <c r="P60" s="177">
        <v>86.3</v>
      </c>
      <c r="Q60" s="177"/>
      <c r="R60" s="178"/>
      <c r="S60" s="73"/>
    </row>
    <row r="61" spans="1:19" s="74" customFormat="1" ht="12.75">
      <c r="A61" s="73"/>
      <c r="B61" s="80" t="s">
        <v>11</v>
      </c>
      <c r="C61" s="177"/>
      <c r="D61" s="177"/>
      <c r="E61" s="177"/>
      <c r="F61" s="178"/>
      <c r="G61" s="73"/>
      <c r="H61" s="80" t="s">
        <v>11</v>
      </c>
      <c r="I61" s="177"/>
      <c r="J61" s="177"/>
      <c r="K61" s="177"/>
      <c r="L61" s="178"/>
      <c r="M61" s="73"/>
      <c r="N61" s="80" t="s">
        <v>11</v>
      </c>
      <c r="O61" s="177">
        <v>74</v>
      </c>
      <c r="P61" s="177">
        <v>87.6</v>
      </c>
      <c r="Q61" s="177">
        <v>111.1</v>
      </c>
      <c r="R61" s="178"/>
      <c r="S61" s="73"/>
    </row>
    <row r="62" spans="1:19" s="74" customFormat="1" ht="12.75">
      <c r="A62" s="73"/>
      <c r="B62" s="80" t="s">
        <v>13</v>
      </c>
      <c r="C62" s="177"/>
      <c r="D62" s="177"/>
      <c r="E62" s="177"/>
      <c r="F62" s="178"/>
      <c r="G62" s="73"/>
      <c r="H62" s="80" t="s">
        <v>13</v>
      </c>
      <c r="I62" s="177"/>
      <c r="J62" s="177"/>
      <c r="K62" s="177"/>
      <c r="L62" s="178"/>
      <c r="M62" s="133"/>
      <c r="N62" s="80" t="s">
        <v>13</v>
      </c>
      <c r="O62" s="177"/>
      <c r="P62" s="177"/>
      <c r="Q62" s="177"/>
      <c r="R62" s="178"/>
      <c r="S62" s="73"/>
    </row>
    <row r="63" spans="1:19" s="74" customFormat="1" ht="12.75">
      <c r="A63" s="73"/>
      <c r="B63" s="95" t="s">
        <v>44</v>
      </c>
      <c r="C63" s="107"/>
      <c r="D63" s="107"/>
      <c r="E63" s="107"/>
      <c r="F63" s="179"/>
      <c r="G63" s="73"/>
      <c r="H63" s="95" t="s">
        <v>44</v>
      </c>
      <c r="I63" s="107">
        <v>135</v>
      </c>
      <c r="J63" s="107">
        <v>141</v>
      </c>
      <c r="K63" s="107">
        <v>175</v>
      </c>
      <c r="L63" s="179"/>
      <c r="M63" s="133"/>
      <c r="N63" s="95" t="s">
        <v>44</v>
      </c>
      <c r="O63" s="107">
        <v>65</v>
      </c>
      <c r="P63" s="107">
        <v>71</v>
      </c>
      <c r="Q63" s="107">
        <v>94</v>
      </c>
      <c r="R63" s="179"/>
      <c r="S63" s="73"/>
    </row>
    <row r="64" spans="1:19" s="74" customFormat="1" ht="12.75">
      <c r="A64" s="73"/>
      <c r="B64" s="95" t="s">
        <v>45</v>
      </c>
      <c r="C64" s="107">
        <f>I39-I64</f>
        <v>26</v>
      </c>
      <c r="D64" s="107">
        <f>J39-J64</f>
        <v>31</v>
      </c>
      <c r="E64" s="107">
        <f>K39-K64</f>
        <v>33</v>
      </c>
      <c r="F64" s="179">
        <f>L39-L64</f>
        <v>31</v>
      </c>
      <c r="G64" s="73"/>
      <c r="H64" s="95" t="s">
        <v>45</v>
      </c>
      <c r="I64" s="107">
        <v>156</v>
      </c>
      <c r="J64" s="107">
        <v>179</v>
      </c>
      <c r="K64" s="107">
        <v>217</v>
      </c>
      <c r="L64" s="179">
        <v>225</v>
      </c>
      <c r="M64" s="85"/>
      <c r="N64" s="95" t="s">
        <v>45</v>
      </c>
      <c r="O64" s="107">
        <v>80</v>
      </c>
      <c r="P64" s="107">
        <v>94</v>
      </c>
      <c r="Q64" s="107">
        <v>117</v>
      </c>
      <c r="R64" s="179">
        <v>122</v>
      </c>
      <c r="S64" s="73"/>
    </row>
    <row r="65" spans="1:19" s="74" customFormat="1" ht="12.75">
      <c r="A65" s="73"/>
      <c r="B65" s="95" t="s">
        <v>8</v>
      </c>
      <c r="C65" s="107">
        <v>30</v>
      </c>
      <c r="D65" s="107">
        <v>33</v>
      </c>
      <c r="E65" s="107"/>
      <c r="F65" s="179"/>
      <c r="G65" s="73"/>
      <c r="H65" s="95" t="s">
        <v>8</v>
      </c>
      <c r="I65" s="107">
        <v>150</v>
      </c>
      <c r="J65" s="107">
        <v>189</v>
      </c>
      <c r="K65" s="107"/>
      <c r="L65" s="179"/>
      <c r="M65" s="84"/>
      <c r="N65" s="95" t="s">
        <v>8</v>
      </c>
      <c r="O65" s="107">
        <v>72.5</v>
      </c>
      <c r="P65" s="107">
        <v>93.8</v>
      </c>
      <c r="Q65" s="107"/>
      <c r="R65" s="179"/>
      <c r="S65" s="73"/>
    </row>
    <row r="66" spans="1:19" s="74" customFormat="1" ht="12.75">
      <c r="A66" s="73"/>
      <c r="B66" s="95" t="s">
        <v>3</v>
      </c>
      <c r="C66" s="107">
        <f aca="true" t="shared" si="6" ref="C66:E67">I41-I66</f>
        <v>27</v>
      </c>
      <c r="D66" s="107">
        <f t="shared" si="6"/>
        <v>30</v>
      </c>
      <c r="E66" s="107">
        <f t="shared" si="6"/>
        <v>30</v>
      </c>
      <c r="F66" s="179"/>
      <c r="G66" s="73"/>
      <c r="H66" s="95" t="s">
        <v>3</v>
      </c>
      <c r="I66" s="107">
        <v>155</v>
      </c>
      <c r="J66" s="107">
        <v>195</v>
      </c>
      <c r="K66" s="107">
        <v>245</v>
      </c>
      <c r="L66" s="179"/>
      <c r="M66" s="84"/>
      <c r="N66" s="95" t="s">
        <v>3</v>
      </c>
      <c r="O66" s="107">
        <v>78</v>
      </c>
      <c r="P66" s="107">
        <v>100</v>
      </c>
      <c r="Q66" s="107">
        <v>128</v>
      </c>
      <c r="R66" s="179"/>
      <c r="S66" s="73"/>
    </row>
    <row r="67" spans="1:19" s="74" customFormat="1" ht="12.75">
      <c r="A67" s="73"/>
      <c r="B67" s="95" t="s">
        <v>2</v>
      </c>
      <c r="C67" s="107">
        <f t="shared" si="6"/>
        <v>31.5</v>
      </c>
      <c r="D67" s="107">
        <f t="shared" si="6"/>
        <v>34.69999999999999</v>
      </c>
      <c r="E67" s="107">
        <f t="shared" si="6"/>
        <v>30.5</v>
      </c>
      <c r="F67" s="179">
        <f>L42-L67</f>
        <v>27.19999999999999</v>
      </c>
      <c r="G67" s="73"/>
      <c r="H67" s="95" t="s">
        <v>2</v>
      </c>
      <c r="I67" s="107">
        <v>142.9</v>
      </c>
      <c r="J67" s="107">
        <v>165.8</v>
      </c>
      <c r="K67" s="107">
        <v>224.2</v>
      </c>
      <c r="L67" s="179">
        <v>247.7</v>
      </c>
      <c r="M67" s="84"/>
      <c r="N67" s="95" t="s">
        <v>2</v>
      </c>
      <c r="O67" s="107">
        <v>71.2</v>
      </c>
      <c r="P67" s="107">
        <v>84.9</v>
      </c>
      <c r="Q67" s="107">
        <v>119.7</v>
      </c>
      <c r="R67" s="179">
        <v>133</v>
      </c>
      <c r="S67" s="73"/>
    </row>
    <row r="68" spans="1:19" s="74" customFormat="1" ht="9.75" customHeight="1">
      <c r="A68" s="73"/>
      <c r="B68" s="95" t="s">
        <v>1</v>
      </c>
      <c r="C68" s="107">
        <v>32</v>
      </c>
      <c r="D68" s="107">
        <f>J43-J68</f>
        <v>38</v>
      </c>
      <c r="E68" s="107">
        <f>K43-K68</f>
        <v>37</v>
      </c>
      <c r="F68" s="179">
        <f>L43-L68</f>
        <v>21</v>
      </c>
      <c r="G68" s="73"/>
      <c r="H68" s="95" t="s">
        <v>1</v>
      </c>
      <c r="I68" s="108">
        <v>146</v>
      </c>
      <c r="J68" s="108">
        <v>165</v>
      </c>
      <c r="K68" s="108">
        <v>226</v>
      </c>
      <c r="L68" s="109">
        <v>263</v>
      </c>
      <c r="M68" s="84"/>
      <c r="N68" s="95" t="s">
        <v>1</v>
      </c>
      <c r="O68" s="108">
        <v>72</v>
      </c>
      <c r="P68" s="108">
        <v>84</v>
      </c>
      <c r="Q68" s="108">
        <v>118</v>
      </c>
      <c r="R68" s="109">
        <v>139</v>
      </c>
      <c r="S68" s="73"/>
    </row>
    <row r="69" spans="1:19" s="74" customFormat="1" ht="12.75">
      <c r="A69" s="73"/>
      <c r="B69" s="95" t="s">
        <v>15</v>
      </c>
      <c r="C69" s="108"/>
      <c r="D69" s="108"/>
      <c r="E69" s="108"/>
      <c r="F69" s="109"/>
      <c r="G69" s="73"/>
      <c r="H69" s="95" t="s">
        <v>15</v>
      </c>
      <c r="I69" s="108"/>
      <c r="J69" s="108"/>
      <c r="K69" s="108"/>
      <c r="L69" s="109"/>
      <c r="M69" s="84"/>
      <c r="N69" s="95" t="s">
        <v>15</v>
      </c>
      <c r="O69" s="108"/>
      <c r="P69" s="108"/>
      <c r="Q69" s="108"/>
      <c r="R69" s="109"/>
      <c r="S69" s="73"/>
    </row>
    <row r="70" spans="1:19" s="74" customFormat="1" ht="12.75">
      <c r="A70" s="73"/>
      <c r="B70" s="95" t="s">
        <v>57</v>
      </c>
      <c r="C70" s="108"/>
      <c r="D70" s="108"/>
      <c r="E70" s="108"/>
      <c r="F70" s="109"/>
      <c r="G70" s="73"/>
      <c r="H70" s="95" t="s">
        <v>57</v>
      </c>
      <c r="I70" s="108"/>
      <c r="J70" s="108"/>
      <c r="K70" s="108"/>
      <c r="L70" s="109"/>
      <c r="M70" s="84"/>
      <c r="N70" s="95" t="s">
        <v>57</v>
      </c>
      <c r="O70" s="108"/>
      <c r="P70" s="108"/>
      <c r="Q70" s="108"/>
      <c r="R70" s="109"/>
      <c r="S70" s="73"/>
    </row>
    <row r="71" spans="1:19" s="74" customFormat="1" ht="12.75">
      <c r="A71" s="73"/>
      <c r="B71" s="95" t="s">
        <v>9</v>
      </c>
      <c r="C71" s="107"/>
      <c r="D71" s="107"/>
      <c r="E71" s="108"/>
      <c r="F71" s="109"/>
      <c r="G71" s="73"/>
      <c r="H71" s="95" t="s">
        <v>9</v>
      </c>
      <c r="I71" s="107"/>
      <c r="J71" s="107"/>
      <c r="K71" s="108"/>
      <c r="L71" s="109"/>
      <c r="M71" s="84"/>
      <c r="N71" s="95" t="s">
        <v>9</v>
      </c>
      <c r="O71" s="107">
        <v>85</v>
      </c>
      <c r="P71" s="107">
        <v>101</v>
      </c>
      <c r="Q71" s="108"/>
      <c r="R71" s="109"/>
      <c r="S71" s="73"/>
    </row>
    <row r="72" spans="1:19" s="74" customFormat="1" ht="12.75">
      <c r="A72" s="73"/>
      <c r="B72" s="95" t="s">
        <v>46</v>
      </c>
      <c r="C72" s="107"/>
      <c r="D72" s="107"/>
      <c r="E72" s="108"/>
      <c r="F72" s="109"/>
      <c r="G72" s="73"/>
      <c r="H72" s="95" t="s">
        <v>46</v>
      </c>
      <c r="I72" s="107"/>
      <c r="J72" s="107"/>
      <c r="K72" s="108"/>
      <c r="L72" s="109"/>
      <c r="M72" s="84"/>
      <c r="N72" s="95" t="s">
        <v>46</v>
      </c>
      <c r="O72" s="107"/>
      <c r="P72" s="107"/>
      <c r="Q72" s="108"/>
      <c r="R72" s="109"/>
      <c r="S72" s="73"/>
    </row>
    <row r="73" spans="1:19" s="130" customFormat="1" ht="12.75">
      <c r="A73" s="73"/>
      <c r="B73" s="194" t="s">
        <v>47</v>
      </c>
      <c r="C73" s="197">
        <f>AVERAGE(C56:C72)</f>
        <v>29.750000000000007</v>
      </c>
      <c r="D73" s="197">
        <f>AVERAGE(D56:D72)</f>
        <v>34.375</v>
      </c>
      <c r="E73" s="197">
        <f>AVERAGE(E56:E72)</f>
        <v>33.660000000000004</v>
      </c>
      <c r="F73" s="198">
        <f>AVERAGE(F56:F72)</f>
        <v>29.299999999999997</v>
      </c>
      <c r="G73" s="110"/>
      <c r="H73" s="194" t="s">
        <v>47</v>
      </c>
      <c r="I73" s="197">
        <f>AVERAGE(I56:I72)</f>
        <v>147.64444444444447</v>
      </c>
      <c r="J73" s="197">
        <f>AVERAGE(J56:J72)</f>
        <v>170.95555555555555</v>
      </c>
      <c r="K73" s="197">
        <f>AVERAGE(K56:K72)</f>
        <v>213.8166666666667</v>
      </c>
      <c r="L73" s="198">
        <f>AVERAGE(L56:L72)</f>
        <v>239.8</v>
      </c>
      <c r="M73" s="134"/>
      <c r="N73" s="194" t="s">
        <v>47</v>
      </c>
      <c r="O73" s="197">
        <f>AVERAGE(O56:O72)</f>
        <v>74.56666666666668</v>
      </c>
      <c r="P73" s="197">
        <f>AVERAGE(P56:P72)</f>
        <v>88.27499999999999</v>
      </c>
      <c r="Q73" s="197">
        <f>AVERAGE(Q56:Q72)</f>
        <v>114.625</v>
      </c>
      <c r="R73" s="198">
        <f>AVERAGE(R56:R72)</f>
        <v>129.24</v>
      </c>
      <c r="S73" s="110"/>
    </row>
    <row r="74" spans="1:19" s="131" customFormat="1" ht="12.75">
      <c r="A74" s="110"/>
      <c r="B74" s="201" t="s">
        <v>48</v>
      </c>
      <c r="C74" s="204">
        <f>I49-I74</f>
        <v>37.599999999999994</v>
      </c>
      <c r="D74" s="204">
        <f>J49-J74</f>
        <v>43</v>
      </c>
      <c r="E74" s="204">
        <f>K49-K74</f>
        <v>41</v>
      </c>
      <c r="F74" s="205"/>
      <c r="G74" s="114"/>
      <c r="H74" s="201" t="s">
        <v>48</v>
      </c>
      <c r="I74" s="206">
        <v>142.1</v>
      </c>
      <c r="J74" s="206">
        <v>162</v>
      </c>
      <c r="K74" s="206">
        <v>222</v>
      </c>
      <c r="L74" s="207"/>
      <c r="M74" s="135"/>
      <c r="N74" s="201" t="s">
        <v>60</v>
      </c>
      <c r="O74" s="204">
        <v>78</v>
      </c>
      <c r="P74" s="204">
        <v>90</v>
      </c>
      <c r="Q74" s="204">
        <v>126</v>
      </c>
      <c r="R74" s="205"/>
      <c r="S74" s="114"/>
    </row>
    <row r="75" spans="1:19" ht="12.75">
      <c r="A75" s="114"/>
      <c r="B75" s="122" t="s">
        <v>49</v>
      </c>
      <c r="C75" s="123">
        <f>C74/C73-1</f>
        <v>0.2638655462184869</v>
      </c>
      <c r="D75" s="123">
        <f>D74/D73-1</f>
        <v>0.25090909090909097</v>
      </c>
      <c r="E75" s="123">
        <f>E74/E73-1</f>
        <v>0.21806298276886493</v>
      </c>
      <c r="F75" s="124"/>
      <c r="H75" s="122" t="s">
        <v>49</v>
      </c>
      <c r="I75" s="123">
        <f>I74/I73-1</f>
        <v>-0.037552679108970755</v>
      </c>
      <c r="J75" s="123">
        <f>J74/J73-1</f>
        <v>-0.05238528532432074</v>
      </c>
      <c r="K75" s="123">
        <f>K74/K73-1</f>
        <v>0.03827266349676495</v>
      </c>
      <c r="L75" s="124"/>
      <c r="M75" s="136"/>
      <c r="N75" s="122" t="s">
        <v>49</v>
      </c>
      <c r="O75" s="123">
        <f>O74/O73-1</f>
        <v>0.046043808672328934</v>
      </c>
      <c r="P75" s="123">
        <f>P74/P73-1</f>
        <v>0.01954120645709434</v>
      </c>
      <c r="Q75" s="123">
        <f>Q74/Q73-1</f>
        <v>0.0992366412213741</v>
      </c>
      <c r="R75" s="124"/>
      <c r="S75" s="125"/>
    </row>
    <row r="76" spans="1:19" ht="12.75">
      <c r="A76" s="125"/>
      <c r="B76" s="125"/>
      <c r="C76" s="125"/>
      <c r="D76" s="125"/>
      <c r="E76" s="125"/>
      <c r="F76" s="125"/>
      <c r="H76" s="125"/>
      <c r="I76" s="125"/>
      <c r="J76" s="125"/>
      <c r="K76" s="125"/>
      <c r="L76" s="125"/>
      <c r="M76" s="136"/>
      <c r="N76" s="136"/>
      <c r="O76" s="136"/>
      <c r="P76" s="136"/>
      <c r="Q76" s="136"/>
      <c r="R76" s="136"/>
      <c r="S76" s="125"/>
    </row>
    <row r="77" spans="1:19" s="74" customFormat="1" ht="12.75">
      <c r="A77" s="125"/>
      <c r="B77" s="169" t="s">
        <v>52</v>
      </c>
      <c r="C77" s="168"/>
      <c r="D77" s="168"/>
      <c r="E77" s="168"/>
      <c r="F77" s="168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</row>
    <row r="78" spans="1:19" s="74" customFormat="1" ht="12.75" hidden="1">
      <c r="A78" s="73"/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</row>
    <row r="79" spans="1:19" s="76" customFormat="1" ht="12.75">
      <c r="A79" s="73"/>
      <c r="B79" s="181" t="s">
        <v>38</v>
      </c>
      <c r="C79" s="182" t="str">
        <f>I54</f>
        <v>E2005</v>
      </c>
      <c r="D79" s="182" t="str">
        <f>J54</f>
        <v>E2006</v>
      </c>
      <c r="E79" s="182" t="str">
        <f>K54</f>
        <v>E2007</v>
      </c>
      <c r="F79" s="183" t="str">
        <f>L54</f>
        <v>E2008</v>
      </c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</row>
    <row r="80" spans="1:19" s="137" customFormat="1" ht="3.75" customHeight="1">
      <c r="A80" s="78"/>
      <c r="B80" s="77"/>
      <c r="C80" s="78"/>
      <c r="D80" s="78"/>
      <c r="E80" s="78"/>
      <c r="F80" s="79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</row>
    <row r="81" spans="1:19" s="74" customFormat="1" ht="12.75">
      <c r="A81" s="75"/>
      <c r="B81" s="80" t="s">
        <v>43</v>
      </c>
      <c r="C81" s="66"/>
      <c r="D81" s="66"/>
      <c r="E81" s="66"/>
      <c r="F81" s="81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</row>
    <row r="82" spans="1:19" s="74" customFormat="1" ht="12.75">
      <c r="A82" s="73"/>
      <c r="B82" s="80" t="s">
        <v>5</v>
      </c>
      <c r="C82" s="138"/>
      <c r="D82" s="138" t="s">
        <v>118</v>
      </c>
      <c r="E82" s="138"/>
      <c r="F82" s="139"/>
      <c r="G82" s="180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</row>
    <row r="83" spans="1:19" s="74" customFormat="1" ht="12.75">
      <c r="A83" s="73"/>
      <c r="B83" s="80" t="s">
        <v>12</v>
      </c>
      <c r="C83" s="138">
        <v>0.667</v>
      </c>
      <c r="D83" s="138">
        <v>0.732</v>
      </c>
      <c r="E83" s="138"/>
      <c r="F83" s="139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</row>
    <row r="84" spans="1:19" s="74" customFormat="1" ht="12.75">
      <c r="A84" s="73"/>
      <c r="B84" s="80" t="s">
        <v>16</v>
      </c>
      <c r="C84" s="138">
        <f>696.3/1011</f>
        <v>0.6887240356083085</v>
      </c>
      <c r="D84" s="138">
        <f>777.5/1033.1</f>
        <v>0.7525892943567903</v>
      </c>
      <c r="E84" s="138">
        <f>734.9/1067.8</f>
        <v>0.6882374976587377</v>
      </c>
      <c r="F84" s="139">
        <f>646.8/1102</f>
        <v>0.5869328493647913</v>
      </c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</row>
    <row r="85" spans="1:19" s="74" customFormat="1" ht="12.75">
      <c r="A85" s="73"/>
      <c r="B85" s="80" t="s">
        <v>7</v>
      </c>
      <c r="C85" s="138">
        <v>0.7</v>
      </c>
      <c r="D85" s="138">
        <v>0.8</v>
      </c>
      <c r="E85" s="138"/>
      <c r="F85" s="139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</row>
    <row r="86" spans="1:19" s="74" customFormat="1" ht="12.75">
      <c r="A86" s="73"/>
      <c r="B86" s="80" t="s">
        <v>11</v>
      </c>
      <c r="C86" s="138"/>
      <c r="D86" s="138"/>
      <c r="E86" s="138"/>
      <c r="F86" s="139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</row>
    <row r="87" spans="1:19" s="74" customFormat="1" ht="12.75">
      <c r="A87" s="73"/>
      <c r="B87" s="80" t="s">
        <v>13</v>
      </c>
      <c r="C87" s="138"/>
      <c r="D87" s="138"/>
      <c r="E87" s="138"/>
      <c r="F87" s="139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</row>
    <row r="88" spans="1:19" s="74" customFormat="1" ht="12.75">
      <c r="A88" s="73"/>
      <c r="B88" s="95" t="s">
        <v>44</v>
      </c>
      <c r="C88" s="140">
        <v>0.6</v>
      </c>
      <c r="D88" s="140">
        <v>0.6</v>
      </c>
      <c r="E88" s="140">
        <v>0.6</v>
      </c>
      <c r="F88" s="141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</row>
    <row r="89" spans="1:19" s="74" customFormat="1" ht="12.75">
      <c r="A89" s="73"/>
      <c r="B89" s="95" t="s">
        <v>45</v>
      </c>
      <c r="C89" s="140">
        <v>0.61</v>
      </c>
      <c r="D89" s="140">
        <v>0.66</v>
      </c>
      <c r="E89" s="140">
        <v>0.57</v>
      </c>
      <c r="F89" s="141">
        <v>0.52</v>
      </c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</row>
    <row r="90" spans="1:19" s="74" customFormat="1" ht="12.75">
      <c r="A90" s="73"/>
      <c r="B90" s="95" t="s">
        <v>8</v>
      </c>
      <c r="C90" s="140">
        <v>0.639</v>
      </c>
      <c r="D90" s="140">
        <v>0.663</v>
      </c>
      <c r="E90" s="140"/>
      <c r="F90" s="141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</row>
    <row r="91" spans="1:19" s="74" customFormat="1" ht="12.75">
      <c r="A91" s="73"/>
      <c r="B91" s="95" t="s">
        <v>3</v>
      </c>
      <c r="C91" s="140">
        <v>0.662</v>
      </c>
      <c r="D91" s="140">
        <v>0.712</v>
      </c>
      <c r="E91" s="140">
        <v>0.607</v>
      </c>
      <c r="F91" s="141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</row>
    <row r="92" spans="1:19" s="74" customFormat="1" ht="12.75">
      <c r="A92" s="73"/>
      <c r="B92" s="95" t="s">
        <v>2</v>
      </c>
      <c r="C92" s="140">
        <v>0.622</v>
      </c>
      <c r="D92" s="140">
        <v>0.668</v>
      </c>
      <c r="E92" s="140">
        <v>0.529</v>
      </c>
      <c r="F92" s="141">
        <v>0.435</v>
      </c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</row>
    <row r="93" spans="1:19" s="74" customFormat="1" ht="12.75">
      <c r="A93" s="73"/>
      <c r="B93" s="95" t="s">
        <v>1</v>
      </c>
      <c r="C93" s="142">
        <v>0.633</v>
      </c>
      <c r="D93" s="142">
        <v>0.667</v>
      </c>
      <c r="E93" s="142">
        <v>0.539</v>
      </c>
      <c r="F93" s="143">
        <v>0.395</v>
      </c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</row>
    <row r="94" spans="1:19" s="74" customFormat="1" ht="0.75" customHeight="1">
      <c r="A94" s="73"/>
      <c r="B94" s="95" t="s">
        <v>15</v>
      </c>
      <c r="C94" s="142"/>
      <c r="D94" s="142"/>
      <c r="E94" s="142"/>
      <c r="F94" s="14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</row>
    <row r="95" spans="1:19" s="74" customFormat="1" ht="12.75">
      <c r="A95" s="73"/>
      <c r="B95" s="95" t="s">
        <v>57</v>
      </c>
      <c r="C95" s="142"/>
      <c r="D95" s="142"/>
      <c r="E95" s="142"/>
      <c r="F95" s="14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</row>
    <row r="96" spans="1:19" s="74" customFormat="1" ht="12.75">
      <c r="A96" s="73"/>
      <c r="B96" s="95" t="s">
        <v>9</v>
      </c>
      <c r="C96" s="140">
        <v>0.61</v>
      </c>
      <c r="D96" s="140">
        <v>0.66</v>
      </c>
      <c r="E96" s="142"/>
      <c r="F96" s="14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</row>
    <row r="97" spans="1:19" s="74" customFormat="1" ht="12.75">
      <c r="A97" s="73"/>
      <c r="B97" s="95" t="s">
        <v>46</v>
      </c>
      <c r="C97" s="140"/>
      <c r="D97" s="140"/>
      <c r="E97" s="142"/>
      <c r="F97" s="14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</row>
    <row r="98" spans="1:19" s="130" customFormat="1" ht="12.75">
      <c r="A98" s="73"/>
      <c r="B98" s="194" t="s">
        <v>47</v>
      </c>
      <c r="C98" s="195">
        <f>AVERAGE(C81:C97)</f>
        <v>0.6431724035608309</v>
      </c>
      <c r="D98" s="195">
        <f>AVERAGE(D81:D97)</f>
        <v>0.691458929435679</v>
      </c>
      <c r="E98" s="195">
        <f>AVERAGE(E81:E97)</f>
        <v>0.5888729162764562</v>
      </c>
      <c r="F98" s="196">
        <f>AVERAGE(F81:F97)</f>
        <v>0.48423321234119787</v>
      </c>
      <c r="G98" s="110"/>
      <c r="H98" s="110"/>
      <c r="I98" s="110"/>
      <c r="J98" s="110"/>
      <c r="K98" s="110"/>
      <c r="L98" s="110"/>
      <c r="M98" s="110"/>
      <c r="N98" s="110"/>
      <c r="O98" s="110"/>
      <c r="P98" s="110"/>
      <c r="Q98" s="110"/>
      <c r="R98" s="110"/>
      <c r="S98" s="110"/>
    </row>
    <row r="99" spans="1:19" s="131" customFormat="1" ht="12.75">
      <c r="A99" s="110"/>
      <c r="B99" s="201" t="s">
        <v>48</v>
      </c>
      <c r="C99" s="202">
        <v>0.62</v>
      </c>
      <c r="D99" s="202">
        <v>0.681</v>
      </c>
      <c r="E99" s="202">
        <v>0.551</v>
      </c>
      <c r="F99" s="203"/>
      <c r="G99" s="114"/>
      <c r="H99" s="114"/>
      <c r="I99" s="114"/>
      <c r="J99" s="114"/>
      <c r="K99" s="114"/>
      <c r="L99" s="114"/>
      <c r="M99" s="114"/>
      <c r="N99" s="114"/>
      <c r="O99" s="114"/>
      <c r="P99" s="114"/>
      <c r="Q99" s="114"/>
      <c r="R99" s="114"/>
      <c r="S99" s="114"/>
    </row>
    <row r="100" spans="1:19" ht="12.75">
      <c r="A100" s="114"/>
      <c r="B100" s="122" t="s">
        <v>49</v>
      </c>
      <c r="C100" s="123">
        <f>C99/C98-1</f>
        <v>-0.03602829262036167</v>
      </c>
      <c r="D100" s="123">
        <f>D99/D98-1</f>
        <v>-0.015125886716387926</v>
      </c>
      <c r="E100" s="123">
        <f>E99/E98-1</f>
        <v>-0.06431424375217165</v>
      </c>
      <c r="F100" s="124"/>
      <c r="H100" s="144"/>
      <c r="I100" s="145"/>
      <c r="J100" s="145"/>
      <c r="K100" s="145"/>
      <c r="L100" s="145"/>
      <c r="M100" s="136"/>
      <c r="N100" s="144"/>
      <c r="O100" s="145"/>
      <c r="P100" s="145"/>
      <c r="Q100" s="145"/>
      <c r="R100" s="145"/>
      <c r="S100" s="125"/>
    </row>
    <row r="101" spans="1:19" ht="12.75">
      <c r="A101" s="125"/>
      <c r="B101" s="125"/>
      <c r="C101" s="125"/>
      <c r="D101" s="125"/>
      <c r="E101" s="125"/>
      <c r="F101" s="125"/>
      <c r="H101" s="125"/>
      <c r="I101" s="125"/>
      <c r="J101" s="125"/>
      <c r="K101" s="125"/>
      <c r="L101" s="125"/>
      <c r="M101" s="125"/>
      <c r="N101" s="136"/>
      <c r="O101" s="136"/>
      <c r="P101" s="136"/>
      <c r="Q101" s="136"/>
      <c r="R101" s="136"/>
      <c r="S101" s="125"/>
    </row>
    <row r="102" spans="1:19" ht="12.75">
      <c r="A102" s="136"/>
      <c r="B102" s="125"/>
      <c r="C102" s="125"/>
      <c r="D102" s="125"/>
      <c r="E102" s="125"/>
      <c r="F102" s="125"/>
      <c r="G102" s="136"/>
      <c r="H102" s="125"/>
      <c r="I102" s="125"/>
      <c r="J102" s="125"/>
      <c r="K102" s="125"/>
      <c r="L102" s="125"/>
      <c r="M102" s="136"/>
      <c r="N102" s="125"/>
      <c r="O102" s="125"/>
      <c r="P102" s="125"/>
      <c r="Q102" s="125"/>
      <c r="R102" s="125"/>
      <c r="S102" s="125"/>
    </row>
    <row r="103" spans="1:19" ht="12.75">
      <c r="A103" s="136"/>
      <c r="B103" s="125"/>
      <c r="C103" s="125"/>
      <c r="D103" s="125"/>
      <c r="E103" s="125"/>
      <c r="F103" s="125"/>
      <c r="G103" s="136"/>
      <c r="H103" s="136"/>
      <c r="I103" s="136"/>
      <c r="J103" s="136"/>
      <c r="K103" s="136"/>
      <c r="L103" s="136"/>
      <c r="M103" s="136"/>
      <c r="N103" s="125"/>
      <c r="O103" s="125"/>
      <c r="P103" s="125"/>
      <c r="Q103" s="125"/>
      <c r="R103" s="125"/>
      <c r="S103" s="125"/>
    </row>
    <row r="104" spans="1:19" s="76" customFormat="1" ht="12.75">
      <c r="A104" s="136"/>
      <c r="B104" s="125"/>
      <c r="C104" s="125"/>
      <c r="D104" s="125"/>
      <c r="E104" s="125"/>
      <c r="F104" s="125"/>
      <c r="G104" s="136"/>
      <c r="H104" s="146"/>
      <c r="I104" s="146"/>
      <c r="J104" s="146"/>
      <c r="K104" s="146"/>
      <c r="L104" s="146"/>
      <c r="M104" s="78"/>
      <c r="N104" s="75"/>
      <c r="O104" s="75"/>
      <c r="P104" s="75"/>
      <c r="Q104" s="75"/>
      <c r="R104" s="75"/>
      <c r="S104" s="75"/>
    </row>
    <row r="105" spans="1:19" s="76" customFormat="1" ht="3.75" customHeight="1">
      <c r="A105" s="78"/>
      <c r="B105" s="75"/>
      <c r="C105" s="75"/>
      <c r="D105" s="75"/>
      <c r="E105" s="75"/>
      <c r="F105" s="75"/>
      <c r="G105" s="78"/>
      <c r="H105" s="78"/>
      <c r="I105" s="78"/>
      <c r="J105" s="78"/>
      <c r="K105" s="78"/>
      <c r="L105" s="78"/>
      <c r="M105" s="78"/>
      <c r="N105" s="75"/>
      <c r="O105" s="75"/>
      <c r="P105" s="75"/>
      <c r="Q105" s="75"/>
      <c r="R105" s="75"/>
      <c r="S105" s="75"/>
    </row>
    <row r="106" spans="1:19" s="74" customFormat="1" ht="12.75">
      <c r="A106" s="78"/>
      <c r="B106" s="75"/>
      <c r="C106" s="75"/>
      <c r="D106" s="75"/>
      <c r="E106" s="75"/>
      <c r="F106" s="75"/>
      <c r="G106" s="78"/>
      <c r="H106" s="61"/>
      <c r="I106" s="105"/>
      <c r="J106" s="105"/>
      <c r="K106" s="105"/>
      <c r="L106" s="105"/>
      <c r="M106" s="84"/>
      <c r="N106" s="73"/>
      <c r="O106" s="73"/>
      <c r="P106" s="73"/>
      <c r="Q106" s="73"/>
      <c r="R106" s="73"/>
      <c r="S106" s="73"/>
    </row>
    <row r="107" spans="1:19" s="74" customFormat="1" ht="12.75">
      <c r="A107" s="84"/>
      <c r="B107" s="73"/>
      <c r="C107" s="73"/>
      <c r="D107" s="73"/>
      <c r="E107" s="73"/>
      <c r="F107" s="73"/>
      <c r="G107" s="84"/>
      <c r="H107" s="61"/>
      <c r="I107" s="105"/>
      <c r="J107" s="105"/>
      <c r="K107" s="105"/>
      <c r="L107" s="105"/>
      <c r="M107" s="84"/>
      <c r="N107" s="73"/>
      <c r="O107" s="73"/>
      <c r="P107" s="73"/>
      <c r="Q107" s="73"/>
      <c r="R107" s="73"/>
      <c r="S107" s="73"/>
    </row>
    <row r="108" spans="1:13" s="74" customFormat="1" ht="12.75">
      <c r="A108" s="84"/>
      <c r="B108" s="73"/>
      <c r="C108" s="73"/>
      <c r="D108" s="73"/>
      <c r="E108" s="73"/>
      <c r="F108" s="73"/>
      <c r="G108" s="84"/>
      <c r="H108" s="147"/>
      <c r="I108" s="148"/>
      <c r="J108" s="148"/>
      <c r="K108" s="148"/>
      <c r="L108" s="148"/>
      <c r="M108" s="149"/>
    </row>
    <row r="109" spans="1:13" s="74" customFormat="1" ht="12.75">
      <c r="A109" s="84"/>
      <c r="B109" s="73"/>
      <c r="C109" s="73"/>
      <c r="D109" s="73"/>
      <c r="E109" s="73"/>
      <c r="F109" s="73"/>
      <c r="G109" s="84"/>
      <c r="H109" s="147"/>
      <c r="I109" s="148"/>
      <c r="J109" s="148"/>
      <c r="K109" s="148"/>
      <c r="L109" s="148"/>
      <c r="M109" s="149"/>
    </row>
    <row r="110" spans="1:13" s="74" customFormat="1" ht="12.75">
      <c r="A110" s="84"/>
      <c r="B110" s="73"/>
      <c r="C110" s="73"/>
      <c r="D110" s="73"/>
      <c r="E110" s="73"/>
      <c r="F110" s="73"/>
      <c r="G110" s="84"/>
      <c r="H110" s="147"/>
      <c r="I110" s="148"/>
      <c r="J110" s="148"/>
      <c r="K110" s="148"/>
      <c r="L110" s="148"/>
      <c r="M110" s="149"/>
    </row>
    <row r="111" spans="1:13" s="74" customFormat="1" ht="12.75">
      <c r="A111" s="84"/>
      <c r="B111" s="73"/>
      <c r="C111" s="73"/>
      <c r="D111" s="73"/>
      <c r="E111" s="73"/>
      <c r="F111" s="73"/>
      <c r="G111" s="84"/>
      <c r="H111" s="147"/>
      <c r="I111" s="148"/>
      <c r="J111" s="148"/>
      <c r="K111" s="148"/>
      <c r="L111" s="148"/>
      <c r="M111" s="149"/>
    </row>
    <row r="112" spans="1:13" s="74" customFormat="1" ht="12.75">
      <c r="A112" s="84"/>
      <c r="B112" s="73"/>
      <c r="C112" s="73"/>
      <c r="D112" s="73"/>
      <c r="E112" s="73"/>
      <c r="F112" s="73"/>
      <c r="G112" s="84"/>
      <c r="H112" s="147"/>
      <c r="I112" s="148"/>
      <c r="J112" s="148"/>
      <c r="K112" s="148"/>
      <c r="L112" s="148"/>
      <c r="M112" s="149"/>
    </row>
    <row r="113" spans="1:13" s="74" customFormat="1" ht="12.75">
      <c r="A113" s="84"/>
      <c r="B113" s="73"/>
      <c r="C113" s="73"/>
      <c r="D113" s="73"/>
      <c r="E113" s="73"/>
      <c r="F113" s="73"/>
      <c r="G113" s="84"/>
      <c r="H113" s="150"/>
      <c r="I113" s="148"/>
      <c r="J113" s="148"/>
      <c r="K113" s="148"/>
      <c r="L113" s="148"/>
      <c r="M113" s="149"/>
    </row>
    <row r="114" spans="1:13" s="74" customFormat="1" ht="12.75">
      <c r="A114" s="84"/>
      <c r="B114" s="73"/>
      <c r="C114" s="73"/>
      <c r="D114" s="73"/>
      <c r="E114" s="73"/>
      <c r="F114" s="73"/>
      <c r="G114" s="84"/>
      <c r="H114" s="150"/>
      <c r="I114" s="148"/>
      <c r="J114" s="148"/>
      <c r="K114" s="148"/>
      <c r="L114" s="148"/>
      <c r="M114" s="149"/>
    </row>
    <row r="115" spans="1:13" s="74" customFormat="1" ht="12.75">
      <c r="A115" s="84"/>
      <c r="B115" s="73"/>
      <c r="C115" s="73"/>
      <c r="D115" s="73"/>
      <c r="E115" s="73"/>
      <c r="F115" s="73"/>
      <c r="G115" s="84"/>
      <c r="H115" s="150"/>
      <c r="I115" s="148"/>
      <c r="J115" s="148"/>
      <c r="K115" s="148"/>
      <c r="L115" s="148"/>
      <c r="M115" s="149"/>
    </row>
    <row r="116" spans="1:13" s="74" customFormat="1" ht="12.75">
      <c r="A116" s="84"/>
      <c r="B116" s="73"/>
      <c r="C116" s="73"/>
      <c r="D116" s="73"/>
      <c r="E116" s="73"/>
      <c r="F116" s="73"/>
      <c r="G116" s="84"/>
      <c r="H116" s="150"/>
      <c r="I116" s="148"/>
      <c r="J116" s="148"/>
      <c r="K116" s="148"/>
      <c r="L116" s="148"/>
      <c r="M116" s="149"/>
    </row>
    <row r="117" spans="1:13" s="74" customFormat="1" ht="12.75">
      <c r="A117" s="84"/>
      <c r="B117" s="73"/>
      <c r="C117" s="73"/>
      <c r="D117" s="73"/>
      <c r="E117" s="73"/>
      <c r="F117" s="73"/>
      <c r="G117" s="84"/>
      <c r="H117" s="150"/>
      <c r="I117" s="148"/>
      <c r="J117" s="148"/>
      <c r="K117" s="148"/>
      <c r="L117" s="148"/>
      <c r="M117" s="149"/>
    </row>
    <row r="118" spans="1:13" s="74" customFormat="1" ht="12.75">
      <c r="A118" s="84"/>
      <c r="B118" s="73"/>
      <c r="C118" s="73"/>
      <c r="D118" s="73"/>
      <c r="E118" s="73"/>
      <c r="F118" s="73"/>
      <c r="G118" s="84"/>
      <c r="H118" s="150"/>
      <c r="I118" s="148"/>
      <c r="J118" s="148"/>
      <c r="K118" s="148"/>
      <c r="L118" s="148"/>
      <c r="M118" s="149"/>
    </row>
    <row r="119" spans="1:13" s="74" customFormat="1" ht="12.75">
      <c r="A119" s="84"/>
      <c r="B119" s="73"/>
      <c r="C119" s="73"/>
      <c r="D119" s="73"/>
      <c r="E119" s="73"/>
      <c r="F119" s="73"/>
      <c r="G119" s="84"/>
      <c r="H119" s="150"/>
      <c r="I119" s="148"/>
      <c r="J119" s="148"/>
      <c r="K119" s="148"/>
      <c r="L119" s="148"/>
      <c r="M119" s="149"/>
    </row>
    <row r="120" spans="1:13" s="74" customFormat="1" ht="12.75">
      <c r="A120" s="84"/>
      <c r="B120" s="73"/>
      <c r="C120" s="73"/>
      <c r="D120" s="73"/>
      <c r="E120" s="73"/>
      <c r="F120" s="73"/>
      <c r="G120" s="84"/>
      <c r="H120" s="150"/>
      <c r="I120" s="148"/>
      <c r="J120" s="148"/>
      <c r="K120" s="148"/>
      <c r="L120" s="148"/>
      <c r="M120" s="149"/>
    </row>
    <row r="121" spans="1:13" s="74" customFormat="1" ht="12.75">
      <c r="A121" s="84"/>
      <c r="B121" s="73"/>
      <c r="C121" s="73"/>
      <c r="D121" s="73"/>
      <c r="E121" s="73"/>
      <c r="F121" s="73"/>
      <c r="G121" s="84"/>
      <c r="H121" s="150"/>
      <c r="I121" s="148"/>
      <c r="J121" s="148"/>
      <c r="K121" s="148"/>
      <c r="L121" s="148"/>
      <c r="M121" s="149"/>
    </row>
    <row r="122" spans="1:13" s="74" customFormat="1" ht="12.75">
      <c r="A122" s="84"/>
      <c r="B122" s="73"/>
      <c r="C122" s="73"/>
      <c r="D122" s="73"/>
      <c r="E122" s="73"/>
      <c r="F122" s="73"/>
      <c r="G122" s="84"/>
      <c r="H122" s="150"/>
      <c r="I122" s="148"/>
      <c r="J122" s="148"/>
      <c r="K122" s="148"/>
      <c r="L122" s="148"/>
      <c r="M122" s="149"/>
    </row>
    <row r="123" spans="1:13" s="130" customFormat="1" ht="12.75">
      <c r="A123" s="84"/>
      <c r="B123" s="73"/>
      <c r="C123" s="73"/>
      <c r="D123" s="73"/>
      <c r="E123" s="73"/>
      <c r="F123" s="73"/>
      <c r="G123" s="84"/>
      <c r="H123" s="151"/>
      <c r="I123" s="152"/>
      <c r="J123" s="152"/>
      <c r="K123" s="152"/>
      <c r="L123" s="152"/>
      <c r="M123" s="153"/>
    </row>
    <row r="124" spans="1:13" s="158" customFormat="1" ht="12.75">
      <c r="A124" s="134"/>
      <c r="B124" s="154"/>
      <c r="C124" s="155"/>
      <c r="D124" s="155"/>
      <c r="E124" s="155"/>
      <c r="F124" s="155"/>
      <c r="G124" s="156"/>
      <c r="H124" s="157"/>
      <c r="I124" s="157"/>
      <c r="J124" s="157"/>
      <c r="K124" s="157"/>
      <c r="L124" s="157"/>
      <c r="M124" s="157"/>
    </row>
    <row r="125" spans="1:13" ht="12.75">
      <c r="A125" s="156"/>
      <c r="B125" s="144"/>
      <c r="C125" s="159"/>
      <c r="D125" s="159"/>
      <c r="E125" s="159"/>
      <c r="F125" s="159"/>
      <c r="G125" s="136"/>
      <c r="H125" s="125"/>
      <c r="I125" s="125"/>
      <c r="J125" s="125"/>
      <c r="K125" s="125"/>
      <c r="L125" s="125"/>
      <c r="M125" s="125"/>
    </row>
    <row r="126" spans="1:13" ht="12.75">
      <c r="A126" s="125"/>
      <c r="B126" s="125"/>
      <c r="C126" s="125"/>
      <c r="D126" s="125"/>
      <c r="E126" s="125"/>
      <c r="F126" s="125"/>
      <c r="H126" s="125"/>
      <c r="I126" s="125"/>
      <c r="J126" s="125"/>
      <c r="K126" s="125"/>
      <c r="L126" s="125"/>
      <c r="M126" s="125"/>
    </row>
    <row r="127" spans="1:13" ht="12.75">
      <c r="A127" s="125"/>
      <c r="B127" s="125"/>
      <c r="C127" s="125"/>
      <c r="D127" s="125"/>
      <c r="E127" s="125"/>
      <c r="F127" s="125"/>
      <c r="H127" s="125"/>
      <c r="I127" s="125"/>
      <c r="J127" s="125"/>
      <c r="K127" s="125"/>
      <c r="L127" s="125"/>
      <c r="M127" s="125"/>
    </row>
    <row r="128" spans="1:6" ht="12.75">
      <c r="A128" s="125"/>
      <c r="B128" s="125"/>
      <c r="C128" s="125"/>
      <c r="D128" s="125"/>
      <c r="E128" s="125"/>
      <c r="F128" s="12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7"/>
  <sheetViews>
    <sheetView zoomScale="75" zoomScaleNormal="75" zoomScalePageLayoutView="0" workbookViewId="0" topLeftCell="A1">
      <selection activeCell="I29" sqref="I29"/>
    </sheetView>
  </sheetViews>
  <sheetFormatPr defaultColWidth="9.140625" defaultRowHeight="12.75"/>
  <cols>
    <col min="2" max="2" width="13.140625" style="0" customWidth="1"/>
    <col min="4" max="4" width="7.8515625" style="0" customWidth="1"/>
    <col min="5" max="5" width="7.57421875" style="0" customWidth="1"/>
    <col min="6" max="7" width="7.7109375" style="0" customWidth="1"/>
    <col min="8" max="8" width="13.140625" style="0" customWidth="1"/>
    <col min="9" max="9" width="11.00390625" style="0" customWidth="1"/>
    <col min="10" max="11" width="7.28125" style="0" customWidth="1"/>
    <col min="12" max="13" width="7.7109375" style="0" customWidth="1"/>
  </cols>
  <sheetData>
    <row r="1" spans="1:14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.75">
      <c r="A3" s="2"/>
      <c r="B3" s="172" t="s">
        <v>99</v>
      </c>
      <c r="C3" s="172"/>
      <c r="D3" s="2"/>
      <c r="E3" s="2"/>
      <c r="F3" s="2"/>
      <c r="G3" s="2"/>
      <c r="H3" s="172" t="s">
        <v>56</v>
      </c>
      <c r="J3" s="2"/>
      <c r="K3" s="2"/>
      <c r="L3" s="2"/>
      <c r="M3" s="2"/>
      <c r="N3" s="2"/>
    </row>
    <row r="4" spans="1:14" ht="12.75" hidden="1">
      <c r="A4" s="2"/>
      <c r="B4" s="2"/>
      <c r="C4" s="2"/>
      <c r="D4" s="2"/>
      <c r="E4" s="2"/>
      <c r="F4" s="2"/>
      <c r="G4" s="2"/>
      <c r="H4" s="8"/>
      <c r="I4" s="2"/>
      <c r="J4" s="2"/>
      <c r="K4" s="2"/>
      <c r="L4" s="2"/>
      <c r="M4" s="2"/>
      <c r="N4" s="2"/>
    </row>
    <row r="5" spans="1:13" ht="12.75">
      <c r="A5" s="2"/>
      <c r="B5" s="184" t="s">
        <v>38</v>
      </c>
      <c r="C5" s="185" t="s">
        <v>41</v>
      </c>
      <c r="D5" s="185" t="s">
        <v>42</v>
      </c>
      <c r="E5" s="185" t="s">
        <v>58</v>
      </c>
      <c r="F5" s="186" t="s">
        <v>84</v>
      </c>
      <c r="G5" s="219"/>
      <c r="H5" s="181" t="s">
        <v>38</v>
      </c>
      <c r="I5" s="182" t="s">
        <v>41</v>
      </c>
      <c r="J5" s="182" t="s">
        <v>42</v>
      </c>
      <c r="K5" s="182" t="s">
        <v>58</v>
      </c>
      <c r="L5" s="183" t="s">
        <v>84</v>
      </c>
      <c r="M5" s="187"/>
    </row>
    <row r="6" spans="1:13" ht="3.75" customHeight="1">
      <c r="A6" s="2"/>
      <c r="B6" s="11"/>
      <c r="C6" s="12"/>
      <c r="D6" s="12"/>
      <c r="E6" s="12"/>
      <c r="F6" s="13"/>
      <c r="G6" s="25"/>
      <c r="H6" s="11"/>
      <c r="I6" s="12"/>
      <c r="J6" s="12"/>
      <c r="K6" s="12"/>
      <c r="L6" s="13"/>
      <c r="M6" s="2"/>
    </row>
    <row r="7" spans="1:13" ht="12.75">
      <c r="A7" s="2"/>
      <c r="B7" s="15" t="s">
        <v>43</v>
      </c>
      <c r="C7" s="19"/>
      <c r="D7" s="19"/>
      <c r="E7" s="19"/>
      <c r="F7" s="20"/>
      <c r="G7" s="9"/>
      <c r="H7" s="15" t="s">
        <v>43</v>
      </c>
      <c r="I7" s="19"/>
      <c r="J7" s="19"/>
      <c r="K7" s="19"/>
      <c r="L7" s="20"/>
      <c r="M7" s="2"/>
    </row>
    <row r="8" spans="1:13" ht="10.5" customHeight="1">
      <c r="A8" s="2"/>
      <c r="B8" s="15" t="s">
        <v>5</v>
      </c>
      <c r="C8" s="21">
        <v>7</v>
      </c>
      <c r="D8" s="21">
        <v>6.5</v>
      </c>
      <c r="E8" s="21"/>
      <c r="F8" s="22"/>
      <c r="G8" s="26"/>
      <c r="H8" s="15" t="s">
        <v>5</v>
      </c>
      <c r="I8" s="21">
        <v>27.1</v>
      </c>
      <c r="J8" s="21">
        <v>24</v>
      </c>
      <c r="K8" s="21"/>
      <c r="L8" s="22"/>
      <c r="M8" s="2"/>
    </row>
    <row r="9" spans="1:13" ht="13.5">
      <c r="A9" s="2"/>
      <c r="B9" s="15" t="s">
        <v>12</v>
      </c>
      <c r="C9" s="21">
        <v>7.5</v>
      </c>
      <c r="D9" s="21">
        <v>6.9</v>
      </c>
      <c r="E9" s="21"/>
      <c r="F9" s="22"/>
      <c r="G9" s="26"/>
      <c r="H9" s="15" t="s">
        <v>12</v>
      </c>
      <c r="I9" s="21">
        <v>21.2</v>
      </c>
      <c r="J9" s="21">
        <v>17</v>
      </c>
      <c r="K9" s="21"/>
      <c r="L9" s="22"/>
      <c r="M9" s="2"/>
    </row>
    <row r="10" spans="1:13" ht="13.5">
      <c r="A10" s="2"/>
      <c r="B10" s="15" t="s">
        <v>16</v>
      </c>
      <c r="C10" s="21">
        <v>6.91</v>
      </c>
      <c r="D10" s="21">
        <v>6.18</v>
      </c>
      <c r="E10" s="21">
        <v>5.58</v>
      </c>
      <c r="F10" s="22">
        <v>5.24</v>
      </c>
      <c r="G10" s="26"/>
      <c r="H10" s="15" t="str">
        <f>+B10</f>
        <v>Axia</v>
      </c>
      <c r="I10" s="21">
        <v>23.8</v>
      </c>
      <c r="J10" s="21">
        <v>21.59</v>
      </c>
      <c r="K10" s="21">
        <v>17.64</v>
      </c>
      <c r="L10" s="22">
        <v>15.32</v>
      </c>
      <c r="M10" s="2"/>
    </row>
    <row r="11" spans="1:13" ht="11.25" customHeight="1">
      <c r="A11" s="2"/>
      <c r="B11" s="15" t="s">
        <v>7</v>
      </c>
      <c r="C11" s="21">
        <v>7.5</v>
      </c>
      <c r="D11" s="21">
        <v>7</v>
      </c>
      <c r="E11" s="21"/>
      <c r="F11" s="22"/>
      <c r="G11" s="26"/>
      <c r="H11" s="15" t="s">
        <v>7</v>
      </c>
      <c r="I11" s="21">
        <v>22.6</v>
      </c>
      <c r="J11" s="21">
        <v>21.1</v>
      </c>
      <c r="K11" s="21"/>
      <c r="L11" s="22"/>
      <c r="M11" s="2"/>
    </row>
    <row r="12" spans="1:13" ht="13.5">
      <c r="A12" s="2"/>
      <c r="B12" s="15" t="s">
        <v>11</v>
      </c>
      <c r="C12" s="21">
        <v>7.3</v>
      </c>
      <c r="D12" s="21">
        <v>6.6</v>
      </c>
      <c r="E12" s="21">
        <v>5.6</v>
      </c>
      <c r="F12" s="22"/>
      <c r="G12" s="26"/>
      <c r="H12" s="15" t="s">
        <v>11</v>
      </c>
      <c r="I12" s="21">
        <v>24.9</v>
      </c>
      <c r="J12" s="21">
        <v>21</v>
      </c>
      <c r="K12" s="21">
        <v>16.6</v>
      </c>
      <c r="L12" s="22"/>
      <c r="M12" s="2"/>
    </row>
    <row r="13" spans="1:13" ht="13.5">
      <c r="A13" s="2"/>
      <c r="B13" s="15" t="s">
        <v>13</v>
      </c>
      <c r="C13" s="31"/>
      <c r="D13" s="31"/>
      <c r="E13" s="31"/>
      <c r="F13" s="32"/>
      <c r="G13" s="26"/>
      <c r="H13" s="15" t="s">
        <v>13</v>
      </c>
      <c r="I13" s="21"/>
      <c r="J13" s="21"/>
      <c r="K13" s="21"/>
      <c r="L13" s="22"/>
      <c r="M13" s="2"/>
    </row>
    <row r="14" spans="1:13" ht="13.5">
      <c r="A14" s="2"/>
      <c r="B14" s="16" t="s">
        <v>44</v>
      </c>
      <c r="C14" s="23">
        <v>7.3</v>
      </c>
      <c r="D14" s="23">
        <v>6.9</v>
      </c>
      <c r="E14" s="23">
        <v>6.1</v>
      </c>
      <c r="F14" s="24"/>
      <c r="G14" s="26"/>
      <c r="H14" s="16" t="s">
        <v>44</v>
      </c>
      <c r="I14" s="23">
        <v>28.3</v>
      </c>
      <c r="J14" s="23">
        <v>25.9</v>
      </c>
      <c r="K14" s="23">
        <v>19.6</v>
      </c>
      <c r="L14" s="24"/>
      <c r="M14" s="2"/>
    </row>
    <row r="15" spans="1:13" ht="13.5">
      <c r="A15" s="2"/>
      <c r="B15" s="16" t="s">
        <v>45</v>
      </c>
      <c r="C15" s="23">
        <v>7.1</v>
      </c>
      <c r="D15" s="23">
        <v>6.7</v>
      </c>
      <c r="E15" s="23">
        <v>5.9</v>
      </c>
      <c r="F15" s="24">
        <v>5.7</v>
      </c>
      <c r="G15" s="26"/>
      <c r="H15" s="16" t="s">
        <v>45</v>
      </c>
      <c r="I15" s="23">
        <v>23.9</v>
      </c>
      <c r="J15" s="23">
        <v>20.4</v>
      </c>
      <c r="K15" s="23">
        <v>16.4</v>
      </c>
      <c r="L15" s="24">
        <v>15.8</v>
      </c>
      <c r="M15" s="2"/>
    </row>
    <row r="16" spans="1:13" ht="11.25" customHeight="1">
      <c r="A16" s="2"/>
      <c r="B16" s="16" t="s">
        <v>8</v>
      </c>
      <c r="C16" s="23">
        <v>7.1</v>
      </c>
      <c r="D16" s="23">
        <v>6.3</v>
      </c>
      <c r="E16" s="23"/>
      <c r="F16" s="24"/>
      <c r="G16" s="26"/>
      <c r="H16" s="16" t="s">
        <v>8</v>
      </c>
      <c r="I16" s="23" t="s">
        <v>119</v>
      </c>
      <c r="J16" s="23" t="s">
        <v>119</v>
      </c>
      <c r="K16" s="23"/>
      <c r="L16" s="24"/>
      <c r="M16" s="2"/>
    </row>
    <row r="17" spans="1:13" ht="13.5">
      <c r="A17" s="2"/>
      <c r="B17" s="16" t="s">
        <v>3</v>
      </c>
      <c r="C17" s="23">
        <v>7</v>
      </c>
      <c r="D17" s="23">
        <v>6.6</v>
      </c>
      <c r="E17" s="23">
        <v>5.5</v>
      </c>
      <c r="F17" s="24"/>
      <c r="G17" s="26"/>
      <c r="H17" s="16" t="s">
        <v>3</v>
      </c>
      <c r="I17" s="23">
        <v>21.3</v>
      </c>
      <c r="J17" s="23">
        <v>19.8</v>
      </c>
      <c r="K17" s="23">
        <v>15.2</v>
      </c>
      <c r="L17" s="24"/>
      <c r="M17" s="2"/>
    </row>
    <row r="18" spans="1:13" ht="14.25" customHeight="1">
      <c r="A18" s="2"/>
      <c r="B18" s="16" t="s">
        <v>2</v>
      </c>
      <c r="C18" s="23">
        <v>7.1</v>
      </c>
      <c r="D18" s="23">
        <v>6.5</v>
      </c>
      <c r="E18" s="23">
        <v>5.4</v>
      </c>
      <c r="F18" s="24">
        <v>4.9</v>
      </c>
      <c r="G18" s="27"/>
      <c r="H18" s="16" t="s">
        <v>2</v>
      </c>
      <c r="I18" s="23">
        <v>25.7</v>
      </c>
      <c r="J18" s="23">
        <v>21.6</v>
      </c>
      <c r="K18" s="23">
        <v>15.3</v>
      </c>
      <c r="L18" s="24">
        <v>13.8</v>
      </c>
      <c r="M18" s="2"/>
    </row>
    <row r="19" spans="1:13" ht="13.5">
      <c r="A19" s="2"/>
      <c r="B19" s="16" t="s">
        <v>1</v>
      </c>
      <c r="C19" s="17">
        <v>7.7</v>
      </c>
      <c r="D19" s="17">
        <v>6.9</v>
      </c>
      <c r="E19" s="17"/>
      <c r="F19" s="18"/>
      <c r="G19" s="28"/>
      <c r="H19" s="16" t="s">
        <v>1</v>
      </c>
      <c r="I19" s="17">
        <v>23.5</v>
      </c>
      <c r="J19" s="17">
        <v>26.2</v>
      </c>
      <c r="K19" s="17"/>
      <c r="L19" s="18"/>
      <c r="M19" s="2"/>
    </row>
    <row r="20" spans="1:13" ht="13.5">
      <c r="A20" s="2"/>
      <c r="B20" s="16" t="s">
        <v>15</v>
      </c>
      <c r="C20" s="17"/>
      <c r="D20" s="17"/>
      <c r="E20" s="17"/>
      <c r="F20" s="18"/>
      <c r="G20" s="10"/>
      <c r="H20" s="16" t="s">
        <v>15</v>
      </c>
      <c r="I20" s="17"/>
      <c r="J20" s="17"/>
      <c r="K20" s="17"/>
      <c r="L20" s="18"/>
      <c r="M20" s="2"/>
    </row>
    <row r="21" spans="1:13" ht="12.75">
      <c r="A21" s="2"/>
      <c r="B21" s="16" t="s">
        <v>57</v>
      </c>
      <c r="C21" s="17"/>
      <c r="D21" s="17"/>
      <c r="E21" s="17"/>
      <c r="F21" s="18"/>
      <c r="G21" s="9"/>
      <c r="H21" s="16" t="s">
        <v>57</v>
      </c>
      <c r="I21" s="17"/>
      <c r="J21" s="17"/>
      <c r="K21" s="17"/>
      <c r="L21" s="18"/>
      <c r="M21" s="2"/>
    </row>
    <row r="22" spans="1:13" ht="12.75">
      <c r="A22" s="2"/>
      <c r="B22" s="16" t="s">
        <v>9</v>
      </c>
      <c r="C22" s="23">
        <v>7</v>
      </c>
      <c r="D22" s="23">
        <v>6.6</v>
      </c>
      <c r="E22" s="17"/>
      <c r="F22" s="18"/>
      <c r="G22" s="25"/>
      <c r="H22" s="16" t="s">
        <v>9</v>
      </c>
      <c r="I22" s="23">
        <v>21.1</v>
      </c>
      <c r="J22" s="23">
        <v>17.8</v>
      </c>
      <c r="K22" s="17"/>
      <c r="L22" s="18"/>
      <c r="M22" s="2"/>
    </row>
    <row r="23" spans="1:13" ht="12.75">
      <c r="A23" s="2"/>
      <c r="B23" s="16" t="s">
        <v>46</v>
      </c>
      <c r="C23" s="23"/>
      <c r="D23" s="23"/>
      <c r="E23" s="17"/>
      <c r="F23" s="18"/>
      <c r="G23" s="2"/>
      <c r="H23" s="16" t="s">
        <v>46</v>
      </c>
      <c r="I23" s="23"/>
      <c r="J23" s="23"/>
      <c r="K23" s="17"/>
      <c r="L23" s="18"/>
      <c r="M23" s="2"/>
    </row>
    <row r="24" spans="1:13" ht="12.75" customHeight="1">
      <c r="A24" s="2"/>
      <c r="B24" s="191" t="s">
        <v>47</v>
      </c>
      <c r="C24" s="192">
        <f>AVERAGE(C7:C23)</f>
        <v>7.209166666666667</v>
      </c>
      <c r="D24" s="192">
        <f>AVERAGE(D7:D23)</f>
        <v>6.640000000000001</v>
      </c>
      <c r="E24" s="192">
        <f>AVERAGE(E7:E23)</f>
        <v>5.68</v>
      </c>
      <c r="F24" s="193">
        <f>AVERAGE(F7:F23)</f>
        <v>5.28</v>
      </c>
      <c r="G24" s="2"/>
      <c r="H24" s="191" t="s">
        <v>47</v>
      </c>
      <c r="I24" s="192">
        <f>AVERAGE(I7:I23)</f>
        <v>23.94545454545455</v>
      </c>
      <c r="J24" s="192">
        <f>AVERAGE(J7:J23)</f>
        <v>21.490000000000002</v>
      </c>
      <c r="K24" s="192">
        <f>AVERAGE(K7:K23)</f>
        <v>16.790000000000003</v>
      </c>
      <c r="L24" s="193">
        <f>AVERAGE(L7:L23)</f>
        <v>14.973333333333334</v>
      </c>
      <c r="M24" s="2"/>
    </row>
    <row r="25" spans="1:14" ht="12.75">
      <c r="A25" s="2"/>
      <c r="B25" s="34"/>
      <c r="C25" s="34"/>
      <c r="D25" s="54"/>
      <c r="E25" s="54"/>
      <c r="F25" s="54"/>
      <c r="G25" s="54"/>
      <c r="H25" s="8"/>
      <c r="I25" s="34"/>
      <c r="J25" s="54"/>
      <c r="K25" s="54"/>
      <c r="L25" s="54"/>
      <c r="M25" s="54"/>
      <c r="N25" s="2"/>
    </row>
    <row r="26" spans="1:14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12.75">
      <c r="A28" s="2"/>
      <c r="B28" s="172" t="s">
        <v>120</v>
      </c>
      <c r="C28" s="17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12.75" hidden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3" ht="12.75">
      <c r="A30" s="2"/>
      <c r="B30" s="184" t="s">
        <v>38</v>
      </c>
      <c r="C30" s="185" t="s">
        <v>42</v>
      </c>
      <c r="D30" s="185" t="s">
        <v>58</v>
      </c>
      <c r="E30" s="186" t="s">
        <v>84</v>
      </c>
      <c r="F30" s="2"/>
      <c r="G30" s="2"/>
      <c r="H30" s="2"/>
      <c r="I30" s="2"/>
      <c r="J30" s="2"/>
      <c r="K30" s="2"/>
      <c r="L30" s="2"/>
      <c r="M30" s="2"/>
    </row>
    <row r="31" spans="1:13" ht="3.75" customHeight="1">
      <c r="A31" s="2"/>
      <c r="B31" s="11"/>
      <c r="C31" s="12"/>
      <c r="D31" s="12"/>
      <c r="E31" s="13"/>
      <c r="F31" s="2"/>
      <c r="G31" s="2"/>
      <c r="H31" s="2"/>
      <c r="I31" s="2"/>
      <c r="J31" s="2"/>
      <c r="K31" s="2"/>
      <c r="L31" s="2"/>
      <c r="M31" s="2"/>
    </row>
    <row r="32" spans="1:13" ht="12.75">
      <c r="A32" s="2"/>
      <c r="B32" s="15" t="s">
        <v>43</v>
      </c>
      <c r="C32" s="19"/>
      <c r="D32" s="19"/>
      <c r="E32" s="20"/>
      <c r="F32" s="2"/>
      <c r="G32" s="2"/>
      <c r="H32" s="2"/>
      <c r="I32" s="2"/>
      <c r="J32" s="2"/>
      <c r="K32" s="2"/>
      <c r="L32" s="2"/>
      <c r="M32" s="2"/>
    </row>
    <row r="33" spans="1:13" ht="10.5" customHeight="1">
      <c r="A33" s="2"/>
      <c r="B33" s="15" t="s">
        <v>5</v>
      </c>
      <c r="C33" s="21">
        <v>4.1</v>
      </c>
      <c r="D33" s="21"/>
      <c r="E33" s="22"/>
      <c r="F33" s="2"/>
      <c r="G33" s="2"/>
      <c r="H33" s="2"/>
      <c r="I33" s="2"/>
      <c r="J33" s="2"/>
      <c r="K33" s="2"/>
      <c r="L33" s="2"/>
      <c r="M33" s="2"/>
    </row>
    <row r="34" spans="1:13" ht="10.5" customHeight="1">
      <c r="A34" s="2"/>
      <c r="B34" s="15" t="s">
        <v>12</v>
      </c>
      <c r="C34" s="21">
        <v>4.3</v>
      </c>
      <c r="D34" s="21"/>
      <c r="E34" s="22"/>
      <c r="F34" s="2"/>
      <c r="G34" s="2"/>
      <c r="H34" s="2"/>
      <c r="I34" s="2"/>
      <c r="J34" s="2"/>
      <c r="K34" s="2"/>
      <c r="L34" s="2"/>
      <c r="M34" s="2"/>
    </row>
    <row r="35" spans="1:13" ht="10.5" customHeight="1">
      <c r="A35" s="2"/>
      <c r="B35" s="15" t="str">
        <f>+B10</f>
        <v>Axia</v>
      </c>
      <c r="C35" s="21"/>
      <c r="D35" s="21"/>
      <c r="E35" s="22"/>
      <c r="F35" s="2"/>
      <c r="G35" s="2"/>
      <c r="H35" s="2"/>
      <c r="I35" s="2"/>
      <c r="J35" s="2"/>
      <c r="K35" s="2"/>
      <c r="L35" s="2"/>
      <c r="M35" s="2"/>
    </row>
    <row r="36" spans="1:13" ht="10.5" customHeight="1">
      <c r="A36" s="2"/>
      <c r="B36" s="15" t="s">
        <v>7</v>
      </c>
      <c r="C36" s="21">
        <v>3.6</v>
      </c>
      <c r="D36" s="21"/>
      <c r="E36" s="22"/>
      <c r="F36" s="2"/>
      <c r="G36" s="2"/>
      <c r="H36" s="2"/>
      <c r="I36" s="2"/>
      <c r="J36" s="2"/>
      <c r="K36" s="2"/>
      <c r="L36" s="2"/>
      <c r="M36" s="2"/>
    </row>
    <row r="37" spans="1:13" ht="12.75">
      <c r="A37" s="2"/>
      <c r="B37" s="15" t="s">
        <v>11</v>
      </c>
      <c r="C37" s="21">
        <v>3.4</v>
      </c>
      <c r="D37" s="21">
        <v>4.1</v>
      </c>
      <c r="E37" s="22">
        <v>5.1</v>
      </c>
      <c r="F37" s="2"/>
      <c r="G37" s="2"/>
      <c r="H37" s="2"/>
      <c r="I37" s="2"/>
      <c r="J37" s="2"/>
      <c r="K37" s="2"/>
      <c r="L37" s="2"/>
      <c r="M37" s="2"/>
    </row>
    <row r="38" spans="1:13" ht="12.75">
      <c r="A38" s="2"/>
      <c r="B38" s="15" t="s">
        <v>13</v>
      </c>
      <c r="C38" s="21"/>
      <c r="D38" s="21"/>
      <c r="E38" s="22"/>
      <c r="F38" s="2"/>
      <c r="G38" s="2"/>
      <c r="H38" s="2"/>
      <c r="I38" s="2"/>
      <c r="J38" s="2"/>
      <c r="K38" s="2"/>
      <c r="L38" s="2"/>
      <c r="M38" s="2"/>
    </row>
    <row r="39" spans="1:13" ht="12.75">
      <c r="A39" s="2"/>
      <c r="B39" s="16" t="s">
        <v>44</v>
      </c>
      <c r="C39" s="23">
        <v>3</v>
      </c>
      <c r="D39" s="23">
        <v>4</v>
      </c>
      <c r="E39" s="24"/>
      <c r="F39" s="2"/>
      <c r="G39" s="2"/>
      <c r="H39" s="2"/>
      <c r="I39" s="2"/>
      <c r="J39" s="2"/>
      <c r="K39" s="2"/>
      <c r="L39" s="2"/>
      <c r="M39" s="2"/>
    </row>
    <row r="40" spans="1:13" ht="12.75">
      <c r="A40" s="2"/>
      <c r="B40" s="16" t="s">
        <v>45</v>
      </c>
      <c r="C40" s="23">
        <v>4.2</v>
      </c>
      <c r="D40" s="23">
        <v>5.2</v>
      </c>
      <c r="E40" s="24">
        <v>5.4</v>
      </c>
      <c r="F40" s="2"/>
      <c r="G40" s="2"/>
      <c r="H40" s="2"/>
      <c r="I40" s="2"/>
      <c r="J40" s="2"/>
      <c r="K40" s="2"/>
      <c r="L40" s="2"/>
      <c r="M40" s="2"/>
    </row>
    <row r="41" spans="1:13" ht="9" customHeight="1">
      <c r="A41" s="2"/>
      <c r="B41" s="16" t="s">
        <v>8</v>
      </c>
      <c r="C41" s="23">
        <v>4.2</v>
      </c>
      <c r="D41" s="23"/>
      <c r="E41" s="24"/>
      <c r="F41" s="2"/>
      <c r="G41" s="2"/>
      <c r="H41" s="2"/>
      <c r="I41" s="2"/>
      <c r="J41" s="2"/>
      <c r="K41" s="2"/>
      <c r="L41" s="2"/>
      <c r="M41" s="2"/>
    </row>
    <row r="42" spans="1:13" ht="12.75">
      <c r="A42" s="2"/>
      <c r="B42" s="16" t="s">
        <v>3</v>
      </c>
      <c r="C42" s="23">
        <v>3.9</v>
      </c>
      <c r="D42" s="23">
        <v>5.3</v>
      </c>
      <c r="E42" s="24"/>
      <c r="F42" s="2"/>
      <c r="G42" s="2"/>
      <c r="H42" s="2"/>
      <c r="I42" s="2"/>
      <c r="J42" s="2"/>
      <c r="K42" s="2"/>
      <c r="L42" s="2"/>
      <c r="M42" s="2"/>
    </row>
    <row r="43" spans="1:13" ht="12.75">
      <c r="A43" s="2"/>
      <c r="B43" s="16" t="s">
        <v>2</v>
      </c>
      <c r="C43" s="23">
        <v>3.9</v>
      </c>
      <c r="D43" s="23">
        <v>5.6</v>
      </c>
      <c r="E43" s="24">
        <v>6.2</v>
      </c>
      <c r="F43" s="2"/>
      <c r="G43" s="2"/>
      <c r="H43" s="2"/>
      <c r="I43" s="2"/>
      <c r="J43" s="2"/>
      <c r="K43" s="2"/>
      <c r="L43" s="2"/>
      <c r="M43" s="2"/>
    </row>
    <row r="44" spans="1:13" ht="12.75">
      <c r="A44" s="2"/>
      <c r="B44" s="16" t="s">
        <v>1</v>
      </c>
      <c r="C44" s="17">
        <v>3.2</v>
      </c>
      <c r="D44" s="17">
        <v>3.7</v>
      </c>
      <c r="E44" s="18"/>
      <c r="F44" s="2"/>
      <c r="G44" s="2"/>
      <c r="H44" s="2"/>
      <c r="I44" s="2"/>
      <c r="J44" s="2"/>
      <c r="K44" s="2"/>
      <c r="L44" s="2"/>
      <c r="M44" s="2"/>
    </row>
    <row r="45" spans="1:13" ht="12.75">
      <c r="A45" s="2"/>
      <c r="B45" s="16" t="s">
        <v>15</v>
      </c>
      <c r="C45" s="17"/>
      <c r="D45" s="17"/>
      <c r="E45" s="18"/>
      <c r="F45" s="2"/>
      <c r="G45" s="2"/>
      <c r="H45" s="2"/>
      <c r="I45" s="2"/>
      <c r="J45" s="2"/>
      <c r="K45" s="2"/>
      <c r="L45" s="2"/>
      <c r="M45" s="2"/>
    </row>
    <row r="46" spans="1:13" ht="12.75">
      <c r="A46" s="2"/>
      <c r="B46" s="16" t="s">
        <v>57</v>
      </c>
      <c r="C46" s="17"/>
      <c r="D46" s="17"/>
      <c r="E46" s="18"/>
      <c r="F46" s="2"/>
      <c r="G46" s="2"/>
      <c r="H46" s="2"/>
      <c r="I46" s="2"/>
      <c r="J46" s="2"/>
      <c r="K46" s="2"/>
      <c r="L46" s="2"/>
      <c r="M46" s="2"/>
    </row>
    <row r="47" spans="1:13" ht="12.75">
      <c r="A47" s="2"/>
      <c r="B47" s="16" t="s">
        <v>9</v>
      </c>
      <c r="C47" s="23">
        <v>3.8</v>
      </c>
      <c r="D47" s="17">
        <v>4.5</v>
      </c>
      <c r="E47" s="18"/>
      <c r="F47" s="2"/>
      <c r="G47" s="2"/>
      <c r="H47" s="2"/>
      <c r="I47" s="2"/>
      <c r="J47" s="2"/>
      <c r="K47" s="2"/>
      <c r="L47" s="2"/>
      <c r="M47" s="2"/>
    </row>
    <row r="48" spans="1:13" ht="12.75">
      <c r="A48" s="2"/>
      <c r="B48" s="16" t="s">
        <v>46</v>
      </c>
      <c r="C48" s="23"/>
      <c r="D48" s="17"/>
      <c r="E48" s="18"/>
      <c r="F48" s="2"/>
      <c r="G48" s="2"/>
      <c r="H48" s="2"/>
      <c r="I48" s="2"/>
      <c r="J48" s="2"/>
      <c r="K48" s="2"/>
      <c r="L48" s="2"/>
      <c r="M48" s="2"/>
    </row>
    <row r="49" spans="1:13" ht="10.5" customHeight="1">
      <c r="A49" s="2"/>
      <c r="B49" s="191" t="s">
        <v>47</v>
      </c>
      <c r="C49" s="192">
        <f>AVERAGE(C32:C48)</f>
        <v>3.7818181818181813</v>
      </c>
      <c r="D49" s="192">
        <f>AVERAGE(D32:D48)</f>
        <v>4.628571428571429</v>
      </c>
      <c r="E49" s="193">
        <f>AVERAGE(E32:E48)</f>
        <v>5.566666666666666</v>
      </c>
      <c r="F49" s="2"/>
      <c r="G49" s="2"/>
      <c r="H49" s="2"/>
      <c r="I49" s="2"/>
      <c r="J49" s="2"/>
      <c r="K49" s="2"/>
      <c r="L49" s="2"/>
      <c r="M49" s="2"/>
    </row>
    <row r="50" spans="1:14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ht="12.75">
      <c r="N57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51"/>
  <sheetViews>
    <sheetView zoomScale="75" zoomScaleNormal="75" zoomScalePageLayoutView="0" workbookViewId="0" topLeftCell="A19">
      <selection activeCell="I29" sqref="I29"/>
    </sheetView>
  </sheetViews>
  <sheetFormatPr defaultColWidth="9.140625" defaultRowHeight="12.75"/>
  <cols>
    <col min="1" max="1" width="1.57421875" style="0" customWidth="1"/>
    <col min="2" max="2" width="12.00390625" style="0" bestFit="1" customWidth="1"/>
    <col min="4" max="4" width="10.28125" style="0" bestFit="1" customWidth="1"/>
    <col min="6" max="6" width="10.28125" style="0" bestFit="1" customWidth="1"/>
    <col min="9" max="9" width="15.140625" style="0" customWidth="1"/>
    <col min="10" max="10" width="14.8515625" style="0" customWidth="1"/>
    <col min="12" max="12" width="11.421875" style="0" customWidth="1"/>
  </cols>
  <sheetData>
    <row r="1" spans="1:19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5">
      <c r="A2" s="2"/>
      <c r="B2" s="334" t="s">
        <v>122</v>
      </c>
      <c r="C2" s="334"/>
      <c r="D2" s="334"/>
      <c r="E2" s="334"/>
      <c r="F2" s="7" t="s">
        <v>101</v>
      </c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2.75">
      <c r="A3" s="2"/>
      <c r="B3" s="2"/>
      <c r="C3" s="2"/>
      <c r="D3" s="2"/>
      <c r="E3" s="2"/>
      <c r="F3" s="7" t="s">
        <v>103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2.75">
      <c r="A4" s="2"/>
      <c r="B4" s="2"/>
      <c r="C4" s="2"/>
      <c r="D4" s="2"/>
      <c r="E4" s="2"/>
      <c r="F4" s="2"/>
      <c r="G4" s="2"/>
      <c r="H4" s="2"/>
      <c r="S4" s="2"/>
    </row>
    <row r="5" spans="1:19" ht="12.75">
      <c r="A5" s="2"/>
      <c r="B5" s="189" t="s">
        <v>99</v>
      </c>
      <c r="C5" s="190"/>
      <c r="D5" s="189"/>
      <c r="E5" s="190"/>
      <c r="F5" s="189"/>
      <c r="G5" s="190"/>
      <c r="H5" s="2"/>
      <c r="S5" s="2"/>
    </row>
    <row r="6" spans="1:19" ht="12.75" customHeight="1">
      <c r="A6" s="2"/>
      <c r="B6" s="335" t="s">
        <v>38</v>
      </c>
      <c r="C6" s="337">
        <v>2005</v>
      </c>
      <c r="D6" s="335" t="s">
        <v>38</v>
      </c>
      <c r="E6" s="337">
        <v>2006</v>
      </c>
      <c r="F6" s="335" t="s">
        <v>38</v>
      </c>
      <c r="G6" s="335">
        <v>2007</v>
      </c>
      <c r="H6" s="2"/>
      <c r="S6" s="2"/>
    </row>
    <row r="7" spans="1:19" ht="12.75">
      <c r="A7" s="2"/>
      <c r="B7" s="336"/>
      <c r="C7" s="338"/>
      <c r="D7" s="336"/>
      <c r="E7" s="338"/>
      <c r="F7" s="336"/>
      <c r="G7" s="336"/>
      <c r="H7" s="2"/>
      <c r="S7" s="2"/>
    </row>
    <row r="8" spans="1:19" ht="12.75">
      <c r="A8" s="2"/>
      <c r="B8" s="55" t="s">
        <v>66</v>
      </c>
      <c r="C8" s="88">
        <v>9.5</v>
      </c>
      <c r="D8" s="55" t="s">
        <v>66</v>
      </c>
      <c r="E8" s="88">
        <v>8.1</v>
      </c>
      <c r="F8" s="55" t="s">
        <v>65</v>
      </c>
      <c r="G8" s="56">
        <v>7.9</v>
      </c>
      <c r="H8" s="2"/>
      <c r="S8" s="2"/>
    </row>
    <row r="9" spans="1:19" ht="12.75">
      <c r="A9" s="2"/>
      <c r="B9" s="55" t="s">
        <v>64</v>
      </c>
      <c r="C9" s="88">
        <v>9.4</v>
      </c>
      <c r="D9" s="55" t="s">
        <v>65</v>
      </c>
      <c r="E9" s="88">
        <v>7.9</v>
      </c>
      <c r="F9" s="55" t="s">
        <v>68</v>
      </c>
      <c r="G9" s="56">
        <v>7.5</v>
      </c>
      <c r="H9" s="2"/>
      <c r="S9" s="2"/>
    </row>
    <row r="10" spans="1:19" ht="12.75">
      <c r="A10" s="2"/>
      <c r="B10" s="55" t="s">
        <v>65</v>
      </c>
      <c r="C10" s="88">
        <v>8.6</v>
      </c>
      <c r="D10" s="55" t="s">
        <v>68</v>
      </c>
      <c r="E10" s="88">
        <v>7.7</v>
      </c>
      <c r="F10" s="55" t="s">
        <v>66</v>
      </c>
      <c r="G10" s="56">
        <v>7</v>
      </c>
      <c r="H10" s="2"/>
      <c r="S10" s="2"/>
    </row>
    <row r="11" spans="1:19" ht="12.75">
      <c r="A11" s="2"/>
      <c r="B11" s="55" t="s">
        <v>68</v>
      </c>
      <c r="C11" s="88">
        <v>8.1</v>
      </c>
      <c r="D11" s="55" t="s">
        <v>64</v>
      </c>
      <c r="E11" s="88">
        <v>7.2</v>
      </c>
      <c r="F11" s="55" t="s">
        <v>64</v>
      </c>
      <c r="G11" s="56">
        <v>7</v>
      </c>
      <c r="H11" s="2"/>
      <c r="S11" s="2"/>
    </row>
    <row r="12" spans="1:19" ht="12.75">
      <c r="A12" s="2"/>
      <c r="B12" s="55" t="s">
        <v>55</v>
      </c>
      <c r="C12" s="88">
        <v>7.6</v>
      </c>
      <c r="D12" s="55" t="s">
        <v>55</v>
      </c>
      <c r="E12" s="88">
        <v>6.9</v>
      </c>
      <c r="F12" s="55" t="s">
        <v>69</v>
      </c>
      <c r="G12" s="56">
        <v>6.5</v>
      </c>
      <c r="H12" s="2"/>
      <c r="S12" s="2"/>
    </row>
    <row r="13" spans="1:19" ht="12.75">
      <c r="A13" s="2"/>
      <c r="B13" s="55" t="s">
        <v>69</v>
      </c>
      <c r="C13" s="88">
        <v>7.5</v>
      </c>
      <c r="D13" s="212" t="s">
        <v>102</v>
      </c>
      <c r="E13" s="245">
        <f>+'Consensus on Hera(2)'!D24</f>
        <v>6.640000000000001</v>
      </c>
      <c r="F13" s="55" t="s">
        <v>55</v>
      </c>
      <c r="G13" s="56">
        <v>6.4</v>
      </c>
      <c r="H13" s="2"/>
      <c r="S13" s="2"/>
    </row>
    <row r="14" spans="1:19" ht="12.75">
      <c r="A14" s="2"/>
      <c r="B14" s="212" t="s">
        <v>102</v>
      </c>
      <c r="C14" s="245">
        <f>+'Consensus on Hera(2)'!C24</f>
        <v>7.209166666666667</v>
      </c>
      <c r="D14" s="55" t="s">
        <v>69</v>
      </c>
      <c r="E14" s="88">
        <v>6.5</v>
      </c>
      <c r="F14" s="55" t="s">
        <v>54</v>
      </c>
      <c r="G14" s="56">
        <v>6.2</v>
      </c>
      <c r="H14" s="2"/>
      <c r="S14" s="2"/>
    </row>
    <row r="15" spans="1:19" ht="12.75">
      <c r="A15" s="2"/>
      <c r="B15" s="55" t="s">
        <v>54</v>
      </c>
      <c r="C15" s="88">
        <v>6</v>
      </c>
      <c r="D15" s="55" t="s">
        <v>54</v>
      </c>
      <c r="E15" s="88">
        <v>6</v>
      </c>
      <c r="F15" s="212" t="s">
        <v>102</v>
      </c>
      <c r="G15" s="58">
        <f>+'Consensus on Hera(2)'!E24</f>
        <v>5.68</v>
      </c>
      <c r="H15" s="2"/>
      <c r="S15" s="2"/>
    </row>
    <row r="16" spans="1:19" ht="12.75">
      <c r="A16" s="2"/>
      <c r="B16" s="242" t="s">
        <v>100</v>
      </c>
      <c r="C16" s="251">
        <f>AVERAGE(C$8:C$13,C$15)</f>
        <v>8.1</v>
      </c>
      <c r="D16" s="242" t="s">
        <v>100</v>
      </c>
      <c r="E16" s="251">
        <f>AVERAGE(E$8:E$12,E$14:E$15)</f>
        <v>7.185714285714285</v>
      </c>
      <c r="F16" s="242" t="s">
        <v>100</v>
      </c>
      <c r="G16" s="252">
        <f>AVERAGE($G$8:$G$14)</f>
        <v>6.928571428571429</v>
      </c>
      <c r="H16" s="2"/>
      <c r="S16" s="2"/>
    </row>
    <row r="17" spans="1:19" ht="13.5" thickBot="1">
      <c r="A17" s="2"/>
      <c r="B17" s="243" t="s">
        <v>71</v>
      </c>
      <c r="C17" s="246">
        <f>$C$14/$C$16-1</f>
        <v>-0.10997942386831261</v>
      </c>
      <c r="D17" s="243" t="s">
        <v>71</v>
      </c>
      <c r="E17" s="246">
        <f>E13/$E$16-1</f>
        <v>-0.07594433399602374</v>
      </c>
      <c r="F17" s="243" t="s">
        <v>71</v>
      </c>
      <c r="G17" s="244">
        <f>$G$15/$G$16-1</f>
        <v>-0.1802061855670104</v>
      </c>
      <c r="H17" s="2"/>
      <c r="S17" s="2"/>
    </row>
    <row r="18" spans="1:19" ht="12.75">
      <c r="A18" s="2"/>
      <c r="B18" s="2"/>
      <c r="C18" s="2"/>
      <c r="D18" s="2"/>
      <c r="E18" s="2"/>
      <c r="F18" s="2"/>
      <c r="G18" s="2"/>
      <c r="H18" s="2"/>
      <c r="S18" s="2"/>
    </row>
    <row r="19" spans="1:19" ht="12.75">
      <c r="A19" s="2"/>
      <c r="B19" s="189" t="s">
        <v>56</v>
      </c>
      <c r="C19" s="190"/>
      <c r="D19" s="189"/>
      <c r="E19" s="190"/>
      <c r="F19" s="189"/>
      <c r="G19" s="190"/>
      <c r="H19" s="2"/>
      <c r="S19" s="2"/>
    </row>
    <row r="20" spans="1:19" ht="12.75">
      <c r="A20" s="2"/>
      <c r="B20" s="335" t="s">
        <v>38</v>
      </c>
      <c r="C20" s="337">
        <v>2005</v>
      </c>
      <c r="D20" s="335" t="s">
        <v>38</v>
      </c>
      <c r="E20" s="337">
        <v>2006</v>
      </c>
      <c r="F20" s="335" t="s">
        <v>38</v>
      </c>
      <c r="G20" s="335">
        <v>2007</v>
      </c>
      <c r="H20" s="2"/>
      <c r="I20" s="69"/>
      <c r="J20" s="29"/>
      <c r="K20" s="29"/>
      <c r="L20" s="70"/>
      <c r="M20" s="70"/>
      <c r="N20" s="70"/>
      <c r="O20" s="70"/>
      <c r="P20" s="70"/>
      <c r="Q20" s="70"/>
      <c r="R20" s="70"/>
      <c r="S20" s="2"/>
    </row>
    <row r="21" spans="1:8" ht="12.75">
      <c r="A21" s="2"/>
      <c r="B21" s="336"/>
      <c r="C21" s="338"/>
      <c r="D21" s="336"/>
      <c r="E21" s="338"/>
      <c r="F21" s="336"/>
      <c r="G21" s="336"/>
      <c r="H21" s="2"/>
    </row>
    <row r="22" spans="1:8" ht="12.75">
      <c r="A22" s="2"/>
      <c r="B22" s="55" t="s">
        <v>66</v>
      </c>
      <c r="C22" s="88">
        <v>26</v>
      </c>
      <c r="D22" s="55" t="s">
        <v>66</v>
      </c>
      <c r="E22" s="88">
        <v>22.5</v>
      </c>
      <c r="F22" s="55" t="s">
        <v>66</v>
      </c>
      <c r="G22" s="56">
        <v>17.4</v>
      </c>
      <c r="H22" s="2"/>
    </row>
    <row r="23" spans="1:8" ht="12.75">
      <c r="A23" s="2"/>
      <c r="B23" s="212" t="s">
        <v>102</v>
      </c>
      <c r="C23" s="245">
        <v>23.9</v>
      </c>
      <c r="D23" s="55" t="s">
        <v>69</v>
      </c>
      <c r="E23" s="88">
        <v>20.6</v>
      </c>
      <c r="F23" s="212" t="s">
        <v>102</v>
      </c>
      <c r="G23" s="58">
        <v>16.4</v>
      </c>
      <c r="H23" s="2"/>
    </row>
    <row r="24" spans="1:8" ht="12.75">
      <c r="A24" s="2"/>
      <c r="B24" s="55" t="s">
        <v>54</v>
      </c>
      <c r="C24" s="88">
        <v>12.6</v>
      </c>
      <c r="D24" s="212" t="s">
        <v>102</v>
      </c>
      <c r="E24" s="245">
        <v>20.4</v>
      </c>
      <c r="F24" s="55" t="s">
        <v>54</v>
      </c>
      <c r="G24" s="56">
        <v>14.5</v>
      </c>
      <c r="H24" s="2"/>
    </row>
    <row r="25" spans="1:8" ht="12.75">
      <c r="A25" s="2"/>
      <c r="B25" s="55" t="s">
        <v>55</v>
      </c>
      <c r="C25" s="88">
        <v>17.9</v>
      </c>
      <c r="D25" s="55" t="s">
        <v>68</v>
      </c>
      <c r="E25" s="88">
        <v>18.7</v>
      </c>
      <c r="F25" s="55" t="s">
        <v>55</v>
      </c>
      <c r="G25" s="56">
        <v>15.8</v>
      </c>
      <c r="H25" s="2"/>
    </row>
    <row r="26" spans="1:8" ht="12.75">
      <c r="A26" s="2"/>
      <c r="B26" s="55" t="s">
        <v>64</v>
      </c>
      <c r="C26" s="88">
        <v>21.1</v>
      </c>
      <c r="D26" s="55" t="s">
        <v>55</v>
      </c>
      <c r="E26" s="88">
        <v>16.8</v>
      </c>
      <c r="F26" s="55" t="s">
        <v>64</v>
      </c>
      <c r="G26" s="56">
        <v>13.4</v>
      </c>
      <c r="H26" s="2"/>
    </row>
    <row r="27" spans="1:8" ht="12.75">
      <c r="A27" s="2"/>
      <c r="B27" s="55" t="s">
        <v>65</v>
      </c>
      <c r="C27" s="88">
        <v>14.5</v>
      </c>
      <c r="D27" s="55" t="s">
        <v>65</v>
      </c>
      <c r="E27" s="88">
        <v>14.4</v>
      </c>
      <c r="F27" s="55" t="s">
        <v>65</v>
      </c>
      <c r="G27" s="56">
        <v>15.5</v>
      </c>
      <c r="H27" s="2"/>
    </row>
    <row r="28" spans="1:8" ht="12.75">
      <c r="A28" s="2"/>
      <c r="B28" s="55" t="s">
        <v>69</v>
      </c>
      <c r="C28" s="88">
        <v>22.7</v>
      </c>
      <c r="D28" s="55" t="s">
        <v>54</v>
      </c>
      <c r="E28" s="88">
        <v>13.8</v>
      </c>
      <c r="F28" s="55" t="s">
        <v>69</v>
      </c>
      <c r="G28" s="56">
        <v>20.7</v>
      </c>
      <c r="H28" s="2"/>
    </row>
    <row r="29" spans="1:8" ht="12.75">
      <c r="A29" s="2"/>
      <c r="B29" s="55" t="s">
        <v>68</v>
      </c>
      <c r="C29" s="88">
        <v>19.41</v>
      </c>
      <c r="D29" s="55" t="s">
        <v>64</v>
      </c>
      <c r="E29" s="88">
        <v>13.7</v>
      </c>
      <c r="F29" s="55" t="s">
        <v>68</v>
      </c>
      <c r="G29" s="56">
        <v>18.3</v>
      </c>
      <c r="H29" s="2"/>
    </row>
    <row r="30" spans="1:8" ht="12.75">
      <c r="A30" s="2"/>
      <c r="B30" s="242" t="s">
        <v>100</v>
      </c>
      <c r="C30" s="251">
        <f>AVERAGE(C22:C23,C25:C29)</f>
        <v>20.78714285714286</v>
      </c>
      <c r="D30" s="242" t="s">
        <v>100</v>
      </c>
      <c r="E30" s="250">
        <f>AVERAGE(E22,E24:E29)</f>
        <v>17.185714285714287</v>
      </c>
      <c r="F30" s="242" t="s">
        <v>100</v>
      </c>
      <c r="G30" s="252">
        <f>AVERAGE(G22:G24,G26:G29)</f>
        <v>16.599999999999998</v>
      </c>
      <c r="H30" s="2"/>
    </row>
    <row r="31" spans="1:8" ht="13.5" thickBot="1">
      <c r="A31" s="2"/>
      <c r="B31" s="243" t="s">
        <v>71</v>
      </c>
      <c r="C31" s="246">
        <f>C24/C30-1</f>
        <v>-0.393856092364786</v>
      </c>
      <c r="D31" s="243" t="s">
        <v>71</v>
      </c>
      <c r="E31" s="246">
        <f>E23/E30-1</f>
        <v>0.19866999168744814</v>
      </c>
      <c r="F31" s="243" t="s">
        <v>71</v>
      </c>
      <c r="G31" s="244">
        <f>G25/G30-1</f>
        <v>-0.04819277108433717</v>
      </c>
      <c r="H31" s="2"/>
    </row>
    <row r="32" spans="1:8" ht="12.75">
      <c r="A32" s="2"/>
      <c r="B32" s="2"/>
      <c r="C32" s="2"/>
      <c r="D32" s="2"/>
      <c r="E32" s="2"/>
      <c r="F32" s="2"/>
      <c r="G32" s="2"/>
      <c r="H32" s="2"/>
    </row>
    <row r="33" spans="1:8" ht="12.75">
      <c r="A33" s="2"/>
      <c r="B33" s="189" t="s">
        <v>121</v>
      </c>
      <c r="C33" s="190"/>
      <c r="D33" s="189"/>
      <c r="E33" s="190"/>
      <c r="F33" s="189"/>
      <c r="G33" s="190"/>
      <c r="H33" s="2"/>
    </row>
    <row r="34" spans="1:8" ht="12.75">
      <c r="A34" s="2"/>
      <c r="B34" s="335" t="s">
        <v>38</v>
      </c>
      <c r="C34" s="337">
        <v>2005</v>
      </c>
      <c r="D34" s="335" t="s">
        <v>38</v>
      </c>
      <c r="E34" s="337">
        <v>2006</v>
      </c>
      <c r="F34" s="335" t="s">
        <v>38</v>
      </c>
      <c r="G34" s="335">
        <v>2007</v>
      </c>
      <c r="H34" s="2"/>
    </row>
    <row r="35" spans="1:8" ht="12.75">
      <c r="A35" s="2"/>
      <c r="B35" s="336"/>
      <c r="C35" s="338"/>
      <c r="D35" s="336"/>
      <c r="E35" s="338"/>
      <c r="F35" s="336"/>
      <c r="G35" s="336"/>
      <c r="H35" s="2"/>
    </row>
    <row r="36" spans="1:8" ht="12.75">
      <c r="A36" s="2"/>
      <c r="B36" s="55" t="s">
        <v>66</v>
      </c>
      <c r="C36" s="88">
        <v>3.3</v>
      </c>
      <c r="D36" s="55" t="s">
        <v>68</v>
      </c>
      <c r="E36" s="88">
        <v>4.8</v>
      </c>
      <c r="F36" s="212" t="s">
        <v>102</v>
      </c>
      <c r="G36" s="58">
        <f>'Consensus on Hera(2)'!E49</f>
        <v>5.566666666666666</v>
      </c>
      <c r="H36" s="2"/>
    </row>
    <row r="37" spans="1:8" ht="12.75">
      <c r="A37" s="2"/>
      <c r="B37" s="212" t="s">
        <v>102</v>
      </c>
      <c r="C37" s="245">
        <f>'Consensus on Hera(2)'!C49</f>
        <v>3.7818181818181813</v>
      </c>
      <c r="D37" s="212" t="s">
        <v>102</v>
      </c>
      <c r="E37" s="245">
        <f>'Consensus on Hera(2)'!D49</f>
        <v>4.628571428571429</v>
      </c>
      <c r="F37" s="55" t="s">
        <v>68</v>
      </c>
      <c r="G37" s="56">
        <v>5.2</v>
      </c>
      <c r="H37" s="2"/>
    </row>
    <row r="38" spans="1:8" ht="12.75">
      <c r="A38" s="2"/>
      <c r="B38" s="55" t="s">
        <v>54</v>
      </c>
      <c r="C38" s="88">
        <v>4.8</v>
      </c>
      <c r="D38" s="55" t="s">
        <v>54</v>
      </c>
      <c r="E38" s="88">
        <v>4.4</v>
      </c>
      <c r="F38" s="55" t="s">
        <v>66</v>
      </c>
      <c r="G38" s="56">
        <v>4.9</v>
      </c>
      <c r="H38" s="2"/>
    </row>
    <row r="39" spans="1:8" ht="12.75">
      <c r="A39" s="2"/>
      <c r="B39" s="55" t="s">
        <v>55</v>
      </c>
      <c r="C39" s="88">
        <v>1.2</v>
      </c>
      <c r="D39" s="55" t="s">
        <v>69</v>
      </c>
      <c r="E39" s="88">
        <v>4.3</v>
      </c>
      <c r="F39" s="55" t="s">
        <v>69</v>
      </c>
      <c r="G39" s="56">
        <v>4.2</v>
      </c>
      <c r="H39" s="2"/>
    </row>
    <row r="40" spans="1:8" ht="12.75">
      <c r="A40" s="2"/>
      <c r="B40" s="55" t="s">
        <v>64</v>
      </c>
      <c r="C40" s="88">
        <v>2.4</v>
      </c>
      <c r="D40" s="55" t="s">
        <v>66</v>
      </c>
      <c r="E40" s="88">
        <v>3.8</v>
      </c>
      <c r="F40" s="55" t="s">
        <v>54</v>
      </c>
      <c r="G40" s="56">
        <v>4.1</v>
      </c>
      <c r="H40" s="2"/>
    </row>
    <row r="41" spans="1:8" ht="12.75">
      <c r="A41" s="2"/>
      <c r="B41" s="55" t="s">
        <v>65</v>
      </c>
      <c r="C41" s="88">
        <v>3.3</v>
      </c>
      <c r="D41" s="55" t="s">
        <v>65</v>
      </c>
      <c r="E41" s="88">
        <v>3.5</v>
      </c>
      <c r="F41" s="55" t="s">
        <v>65</v>
      </c>
      <c r="G41" s="56">
        <v>3.6</v>
      </c>
      <c r="H41" s="2"/>
    </row>
    <row r="42" spans="1:8" ht="12.75">
      <c r="A42" s="2"/>
      <c r="B42" s="55" t="s">
        <v>69</v>
      </c>
      <c r="C42" s="88">
        <v>3.9</v>
      </c>
      <c r="D42" s="55" t="s">
        <v>64</v>
      </c>
      <c r="E42" s="88">
        <v>3.2</v>
      </c>
      <c r="F42" s="55" t="s">
        <v>64</v>
      </c>
      <c r="G42" s="56">
        <v>3.3</v>
      </c>
      <c r="H42" s="2"/>
    </row>
    <row r="43" spans="1:8" ht="12.75">
      <c r="A43" s="2"/>
      <c r="B43" s="55" t="s">
        <v>68</v>
      </c>
      <c r="C43" s="88">
        <v>4.3</v>
      </c>
      <c r="D43" s="55" t="s">
        <v>55</v>
      </c>
      <c r="E43" s="88">
        <v>1.2</v>
      </c>
      <c r="F43" s="55" t="s">
        <v>55</v>
      </c>
      <c r="G43" s="56">
        <v>1.3</v>
      </c>
      <c r="H43" s="2"/>
    </row>
    <row r="44" spans="1:8" ht="12.75">
      <c r="A44" s="2"/>
      <c r="B44" s="242" t="s">
        <v>100</v>
      </c>
      <c r="C44" s="248">
        <f>AVERAGE(C36:C38,C40:C43)</f>
        <v>3.6831168831168832</v>
      </c>
      <c r="D44" s="242" t="s">
        <v>100</v>
      </c>
      <c r="E44" s="248">
        <f>AVERAGE(E36,E38:E43)</f>
        <v>3.6</v>
      </c>
      <c r="F44" s="242" t="s">
        <v>100</v>
      </c>
      <c r="G44" s="249">
        <f>AVERAGE(G37:G43)</f>
        <v>3.8000000000000003</v>
      </c>
      <c r="H44" s="2"/>
    </row>
    <row r="45" spans="1:8" ht="13.5" thickBot="1">
      <c r="A45" s="2"/>
      <c r="B45" s="243" t="s">
        <v>71</v>
      </c>
      <c r="C45" s="246">
        <f>C39/C44-1</f>
        <v>-0.6741889985895628</v>
      </c>
      <c r="D45" s="243" t="s">
        <v>71</v>
      </c>
      <c r="E45" s="246">
        <f>E37/E44-1</f>
        <v>0.2857142857142858</v>
      </c>
      <c r="F45" s="243" t="s">
        <v>71</v>
      </c>
      <c r="G45" s="244">
        <f>G36/G44-1</f>
        <v>0.4649122807017543</v>
      </c>
      <c r="H45" s="2"/>
    </row>
    <row r="46" spans="1:8" ht="12.75">
      <c r="A46" s="2"/>
      <c r="B46" s="2"/>
      <c r="C46" s="2"/>
      <c r="D46" s="2"/>
      <c r="E46" s="2"/>
      <c r="F46" s="2"/>
      <c r="G46" s="2"/>
      <c r="H46" s="2"/>
    </row>
    <row r="47" spans="1:8" ht="12.75">
      <c r="A47" s="2"/>
      <c r="B47" s="2"/>
      <c r="C47" s="2"/>
      <c r="D47" s="2"/>
      <c r="E47" s="2"/>
      <c r="F47" s="2"/>
      <c r="G47" s="2"/>
      <c r="H47" s="2"/>
    </row>
    <row r="48" spans="1:8" ht="12.75">
      <c r="A48" s="2"/>
      <c r="B48" s="2"/>
      <c r="C48" s="2"/>
      <c r="D48" s="2"/>
      <c r="E48" s="2"/>
      <c r="F48" s="2"/>
      <c r="G48" s="2"/>
      <c r="H48" s="2"/>
    </row>
    <row r="49" spans="1:8" ht="12.75">
      <c r="A49" s="2"/>
      <c r="B49" s="2"/>
      <c r="C49" s="2"/>
      <c r="D49" s="2"/>
      <c r="E49" s="2"/>
      <c r="F49" s="2"/>
      <c r="G49" s="2"/>
      <c r="H49" s="2"/>
    </row>
    <row r="50" spans="1:8" ht="12.75">
      <c r="A50" s="2"/>
      <c r="B50" s="2"/>
      <c r="C50" s="2"/>
      <c r="D50" s="2"/>
      <c r="E50" s="2"/>
      <c r="F50" s="2"/>
      <c r="G50" s="2"/>
      <c r="H50" s="2"/>
    </row>
    <row r="51" ht="12.75">
      <c r="A51" s="2"/>
    </row>
  </sheetData>
  <sheetProtection/>
  <mergeCells count="19">
    <mergeCell ref="B34:B35"/>
    <mergeCell ref="C34:C35"/>
    <mergeCell ref="E34:E35"/>
    <mergeCell ref="G34:G35"/>
    <mergeCell ref="D34:D35"/>
    <mergeCell ref="F34:F35"/>
    <mergeCell ref="B20:B21"/>
    <mergeCell ref="C20:C21"/>
    <mergeCell ref="E20:E21"/>
    <mergeCell ref="G20:G21"/>
    <mergeCell ref="D20:D21"/>
    <mergeCell ref="F20:F21"/>
    <mergeCell ref="B2:E2"/>
    <mergeCell ref="B6:B7"/>
    <mergeCell ref="C6:C7"/>
    <mergeCell ref="E6:E7"/>
    <mergeCell ref="G6:G7"/>
    <mergeCell ref="D6:D7"/>
    <mergeCell ref="F6:F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80"/>
  <sheetViews>
    <sheetView zoomScale="75" zoomScaleNormal="75" zoomScalePageLayoutView="0" workbookViewId="0" topLeftCell="A1">
      <selection activeCell="I29" sqref="I29"/>
    </sheetView>
  </sheetViews>
  <sheetFormatPr defaultColWidth="9.140625" defaultRowHeight="12.75"/>
  <cols>
    <col min="2" max="2" width="11.00390625" style="0" customWidth="1"/>
    <col min="3" max="3" width="0.9921875" style="0" customWidth="1"/>
    <col min="4" max="4" width="15.140625" style="0" bestFit="1" customWidth="1"/>
    <col min="5" max="5" width="1.1484375" style="0" customWidth="1"/>
    <col min="7" max="7" width="0.9921875" style="0" customWidth="1"/>
    <col min="8" max="8" width="12.57421875" style="0" bestFit="1" customWidth="1"/>
    <col min="10" max="10" width="3.421875" style="0" customWidth="1"/>
    <col min="11" max="11" width="7.00390625" style="0" bestFit="1" customWidth="1"/>
    <col min="12" max="13" width="7.28125" style="0" customWidth="1"/>
    <col min="14" max="14" width="15.28125" style="0" bestFit="1" customWidth="1"/>
    <col min="15" max="15" width="11.421875" style="0" customWidth="1"/>
    <col min="16" max="16" width="2.140625" style="0" customWidth="1"/>
    <col min="17" max="19" width="9.140625" style="0" hidden="1" customWidth="1"/>
    <col min="20" max="20" width="12.57421875" style="0" hidden="1" customWidth="1"/>
  </cols>
  <sheetData>
    <row r="1" spans="1:16" ht="13.5" thickBo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2.75">
      <c r="A2" s="2"/>
      <c r="B2" s="7" t="s">
        <v>83</v>
      </c>
      <c r="C2" s="2"/>
      <c r="D2" s="2"/>
      <c r="E2" s="2"/>
      <c r="F2" s="2"/>
      <c r="G2" s="2"/>
      <c r="H2" s="2"/>
      <c r="I2" s="2"/>
      <c r="J2" s="2"/>
      <c r="K2" s="43" t="s">
        <v>72</v>
      </c>
      <c r="L2" s="44" t="s">
        <v>73</v>
      </c>
      <c r="M2" s="45" t="s">
        <v>78</v>
      </c>
      <c r="N2" s="46" t="s">
        <v>77</v>
      </c>
      <c r="O2" s="47"/>
      <c r="P2" s="2"/>
    </row>
    <row r="3" spans="1:16" ht="12.75">
      <c r="A3" s="2"/>
      <c r="B3" s="2"/>
      <c r="C3" s="2"/>
      <c r="D3" s="2"/>
      <c r="E3" s="2"/>
      <c r="F3" s="2"/>
      <c r="G3" s="2"/>
      <c r="H3" s="2"/>
      <c r="I3" s="2"/>
      <c r="J3" s="2"/>
      <c r="K3" s="48">
        <f>INTERCEPT(R8:R15,T8:T15)</f>
        <v>7.028404706209589</v>
      </c>
      <c r="L3" s="8">
        <f>SLOPE(R8:R15,T8:T15)</f>
        <v>10.242572022653281</v>
      </c>
      <c r="M3" s="40">
        <v>0.09</v>
      </c>
      <c r="N3" s="41">
        <f>$K$3+$L$3*M3</f>
        <v>7.950236188248384</v>
      </c>
      <c r="O3" s="49"/>
      <c r="P3" s="2"/>
    </row>
    <row r="4" spans="1:16" ht="12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48"/>
      <c r="L4" s="8"/>
      <c r="M4" s="40">
        <v>0.1</v>
      </c>
      <c r="N4" s="41">
        <f>$K$3+$L$3*M4</f>
        <v>8.052661908474917</v>
      </c>
      <c r="O4" s="49"/>
      <c r="P4" s="2"/>
    </row>
    <row r="5" spans="1:20" ht="12.75">
      <c r="A5" s="2"/>
      <c r="B5" s="335" t="s">
        <v>38</v>
      </c>
      <c r="C5" s="8"/>
      <c r="D5" s="340" t="s">
        <v>104</v>
      </c>
      <c r="E5" s="65"/>
      <c r="F5" s="335" t="s">
        <v>38</v>
      </c>
      <c r="G5" s="8"/>
      <c r="H5" s="340" t="s">
        <v>123</v>
      </c>
      <c r="I5" s="2"/>
      <c r="J5" s="2"/>
      <c r="K5" s="48"/>
      <c r="L5" s="8"/>
      <c r="M5" s="40">
        <v>0.11</v>
      </c>
      <c r="N5" s="41">
        <f>$K$3+$L$3*M5</f>
        <v>8.15508762870145</v>
      </c>
      <c r="O5" s="49"/>
      <c r="P5" s="2"/>
      <c r="Q5" s="335" t="s">
        <v>38</v>
      </c>
      <c r="R5" s="335">
        <v>2005</v>
      </c>
      <c r="S5" s="335" t="s">
        <v>38</v>
      </c>
      <c r="T5" s="340" t="s">
        <v>123</v>
      </c>
    </row>
    <row r="6" spans="1:20" ht="13.5" thickBot="1">
      <c r="A6" s="2"/>
      <c r="B6" s="339"/>
      <c r="C6" s="8"/>
      <c r="D6" s="341"/>
      <c r="E6" s="65"/>
      <c r="F6" s="339"/>
      <c r="G6" s="8"/>
      <c r="H6" s="341"/>
      <c r="I6" s="2"/>
      <c r="J6" s="2"/>
      <c r="K6" s="48"/>
      <c r="L6" s="8"/>
      <c r="M6" s="40">
        <v>0.12</v>
      </c>
      <c r="N6" s="41">
        <f>$K$3+$L$3*M6</f>
        <v>8.257513348927983</v>
      </c>
      <c r="O6" s="49"/>
      <c r="P6" s="2"/>
      <c r="Q6" s="339"/>
      <c r="R6" s="339"/>
      <c r="S6" s="339"/>
      <c r="T6" s="341"/>
    </row>
    <row r="7" spans="1:20" ht="3.75" customHeight="1">
      <c r="A7" s="2"/>
      <c r="B7" s="55"/>
      <c r="C7" s="8"/>
      <c r="D7" s="8"/>
      <c r="E7" s="8"/>
      <c r="F7" s="55"/>
      <c r="G7" s="8"/>
      <c r="H7" s="8"/>
      <c r="I7" s="2"/>
      <c r="J7" s="2"/>
      <c r="K7" s="48"/>
      <c r="L7" s="8"/>
      <c r="M7" s="71"/>
      <c r="N7" s="8"/>
      <c r="O7" s="49"/>
      <c r="P7" s="2"/>
      <c r="Q7" s="55"/>
      <c r="R7" s="8"/>
      <c r="S7" s="55"/>
      <c r="T7" s="8"/>
    </row>
    <row r="8" spans="1:20" ht="12.75">
      <c r="A8" s="2"/>
      <c r="B8" s="55" t="s">
        <v>64</v>
      </c>
      <c r="C8" s="8"/>
      <c r="D8" s="56">
        <f>+Peer_analysis!C9</f>
        <v>9.4</v>
      </c>
      <c r="E8" s="56"/>
      <c r="F8" s="55" t="s">
        <v>64</v>
      </c>
      <c r="G8" s="8"/>
      <c r="H8" s="36">
        <v>0.177</v>
      </c>
      <c r="I8" s="2"/>
      <c r="J8" s="2"/>
      <c r="K8" s="48"/>
      <c r="L8" s="8"/>
      <c r="M8" s="40"/>
      <c r="N8" s="41"/>
      <c r="O8" s="49"/>
      <c r="P8" s="2"/>
      <c r="Q8" s="55" t="s">
        <v>68</v>
      </c>
      <c r="R8" s="56">
        <f>+D11</f>
        <v>8.1</v>
      </c>
      <c r="S8" s="55" t="s">
        <v>68</v>
      </c>
      <c r="T8" s="36">
        <f>+H14</f>
        <v>0.054</v>
      </c>
    </row>
    <row r="9" spans="1:20" ht="12.75">
      <c r="A9" s="2"/>
      <c r="B9" s="55" t="s">
        <v>66</v>
      </c>
      <c r="C9" s="8"/>
      <c r="D9" s="56">
        <f>+Peer_analysis!C8</f>
        <v>9.5</v>
      </c>
      <c r="E9" s="56"/>
      <c r="F9" s="55" t="s">
        <v>66</v>
      </c>
      <c r="G9" s="8"/>
      <c r="H9" s="36">
        <v>0.151</v>
      </c>
      <c r="I9" s="2"/>
      <c r="J9" s="2"/>
      <c r="K9" s="48"/>
      <c r="L9" s="8"/>
      <c r="M9" s="71"/>
      <c r="N9" s="8"/>
      <c r="O9" s="49"/>
      <c r="P9" s="2"/>
      <c r="Q9" s="55" t="s">
        <v>69</v>
      </c>
      <c r="R9" s="56">
        <f>+D12</f>
        <v>7.5</v>
      </c>
      <c r="S9" s="55" t="s">
        <v>69</v>
      </c>
      <c r="T9" s="36">
        <f>+H13</f>
        <v>0.061</v>
      </c>
    </row>
    <row r="10" spans="1:20" ht="12.75">
      <c r="A10" s="2"/>
      <c r="B10" s="55" t="s">
        <v>65</v>
      </c>
      <c r="C10" s="8"/>
      <c r="D10" s="56">
        <f>+Peer_analysis!C10</f>
        <v>8.6</v>
      </c>
      <c r="E10" s="56"/>
      <c r="F10" s="212" t="s">
        <v>67</v>
      </c>
      <c r="G10" s="8"/>
      <c r="H10" s="37">
        <v>0.117</v>
      </c>
      <c r="I10" s="2"/>
      <c r="J10" s="2"/>
      <c r="K10" s="50" t="s">
        <v>80</v>
      </c>
      <c r="L10" s="14" t="s">
        <v>79</v>
      </c>
      <c r="M10" s="8"/>
      <c r="N10" s="8"/>
      <c r="O10" s="49"/>
      <c r="P10" s="2"/>
      <c r="Q10" s="55" t="s">
        <v>65</v>
      </c>
      <c r="R10" s="56">
        <f>+D10</f>
        <v>8.6</v>
      </c>
      <c r="S10" s="55" t="s">
        <v>65</v>
      </c>
      <c r="T10" s="36">
        <f>+H15</f>
        <v>0.026</v>
      </c>
    </row>
    <row r="11" spans="1:20" ht="12.75">
      <c r="A11" s="2"/>
      <c r="B11" s="55" t="s">
        <v>68</v>
      </c>
      <c r="C11" s="8"/>
      <c r="D11" s="56">
        <f>+Peer_analysis!C11</f>
        <v>8.1</v>
      </c>
      <c r="E11" s="56"/>
      <c r="F11" s="55" t="s">
        <v>55</v>
      </c>
      <c r="G11" s="8"/>
      <c r="H11" s="36">
        <v>0.084</v>
      </c>
      <c r="I11" s="2"/>
      <c r="J11" s="2"/>
      <c r="K11" s="48"/>
      <c r="L11" s="42" t="s">
        <v>81</v>
      </c>
      <c r="M11" s="8"/>
      <c r="N11" s="8"/>
      <c r="O11" s="49"/>
      <c r="P11" s="2"/>
      <c r="Q11" s="55" t="s">
        <v>64</v>
      </c>
      <c r="R11" s="56">
        <f>+D8</f>
        <v>9.4</v>
      </c>
      <c r="S11" s="55" t="s">
        <v>64</v>
      </c>
      <c r="T11" s="36">
        <f>+H8</f>
        <v>0.177</v>
      </c>
    </row>
    <row r="12" spans="1:20" ht="12.75">
      <c r="A12" s="2"/>
      <c r="B12" s="55" t="s">
        <v>69</v>
      </c>
      <c r="C12" s="8"/>
      <c r="D12" s="56">
        <f>+Peer_analysis!C13</f>
        <v>7.5</v>
      </c>
      <c r="E12" s="56"/>
      <c r="F12" s="55" t="s">
        <v>54</v>
      </c>
      <c r="G12" s="33"/>
      <c r="H12" s="36">
        <v>0.08</v>
      </c>
      <c r="I12" s="2"/>
      <c r="J12" s="2"/>
      <c r="K12" s="48"/>
      <c r="L12" s="42" t="s">
        <v>82</v>
      </c>
      <c r="M12" s="8"/>
      <c r="N12" s="8"/>
      <c r="O12" s="49"/>
      <c r="P12" s="2"/>
      <c r="Q12" s="55" t="s">
        <v>55</v>
      </c>
      <c r="R12" s="56">
        <f>+D13</f>
        <v>7.6</v>
      </c>
      <c r="S12" s="55" t="s">
        <v>55</v>
      </c>
      <c r="T12" s="36">
        <f>+H11</f>
        <v>0.084</v>
      </c>
    </row>
    <row r="13" spans="1:20" ht="13.5" thickBot="1">
      <c r="A13" s="2"/>
      <c r="B13" s="55" t="s">
        <v>55</v>
      </c>
      <c r="C13" s="8"/>
      <c r="D13" s="56">
        <f>+Peer_analysis!C12</f>
        <v>7.6</v>
      </c>
      <c r="E13" s="56"/>
      <c r="F13" s="55" t="s">
        <v>69</v>
      </c>
      <c r="G13" s="8"/>
      <c r="H13" s="36">
        <v>0.061</v>
      </c>
      <c r="I13" s="2"/>
      <c r="J13" s="2"/>
      <c r="K13" s="51"/>
      <c r="L13" s="52"/>
      <c r="M13" s="52"/>
      <c r="N13" s="52"/>
      <c r="O13" s="53"/>
      <c r="P13" s="2"/>
      <c r="Q13" s="55" t="s">
        <v>54</v>
      </c>
      <c r="R13" s="56">
        <f>+D15</f>
        <v>6</v>
      </c>
      <c r="S13" s="55" t="s">
        <v>54</v>
      </c>
      <c r="T13" s="36">
        <f>+H12</f>
        <v>0.08</v>
      </c>
    </row>
    <row r="14" spans="1:20" ht="12.75">
      <c r="A14" s="2"/>
      <c r="B14" s="212" t="s">
        <v>67</v>
      </c>
      <c r="C14" s="8"/>
      <c r="D14" s="58">
        <f>+Peer_analysis!C14</f>
        <v>7.209166666666667</v>
      </c>
      <c r="E14" s="58"/>
      <c r="F14" s="55" t="s">
        <v>68</v>
      </c>
      <c r="G14" s="8"/>
      <c r="H14" s="36">
        <v>0.054</v>
      </c>
      <c r="I14" s="2"/>
      <c r="J14" s="2"/>
      <c r="K14" s="2"/>
      <c r="L14" s="2"/>
      <c r="M14" s="2"/>
      <c r="N14" s="2"/>
      <c r="O14" s="2"/>
      <c r="P14" s="2"/>
      <c r="Q14" s="212" t="s">
        <v>67</v>
      </c>
      <c r="R14" s="217">
        <f>+D14</f>
        <v>7.209166666666667</v>
      </c>
      <c r="S14" s="212" t="s">
        <v>67</v>
      </c>
      <c r="T14" s="218">
        <f>+H10</f>
        <v>0.117</v>
      </c>
    </row>
    <row r="15" spans="1:20" ht="12.75">
      <c r="A15" s="2"/>
      <c r="B15" s="55" t="s">
        <v>54</v>
      </c>
      <c r="C15" s="8"/>
      <c r="D15" s="56">
        <f>+Peer_analysis!C15</f>
        <v>6</v>
      </c>
      <c r="E15" s="56"/>
      <c r="F15" s="55" t="s">
        <v>65</v>
      </c>
      <c r="G15" s="8"/>
      <c r="H15" s="36">
        <v>0.026</v>
      </c>
      <c r="I15" s="2"/>
      <c r="J15" s="2"/>
      <c r="K15" s="2"/>
      <c r="L15" s="2"/>
      <c r="M15" s="2"/>
      <c r="N15" s="2"/>
      <c r="O15" s="2"/>
      <c r="P15" s="2"/>
      <c r="Q15" s="55" t="s">
        <v>66</v>
      </c>
      <c r="R15" s="56">
        <f>+D9</f>
        <v>9.5</v>
      </c>
      <c r="S15" s="55" t="s">
        <v>66</v>
      </c>
      <c r="T15" s="36">
        <f>+H9</f>
        <v>0.151</v>
      </c>
    </row>
    <row r="16" spans="1:20" ht="12.75">
      <c r="A16" s="2"/>
      <c r="B16" s="213" t="s">
        <v>100</v>
      </c>
      <c r="C16" s="8"/>
      <c r="D16" s="214">
        <f>Peer_analysis!C16</f>
        <v>8.1</v>
      </c>
      <c r="E16" s="63"/>
      <c r="F16" s="213" t="s">
        <v>100</v>
      </c>
      <c r="G16" s="8"/>
      <c r="H16" s="215">
        <f>AVERAGE(H8:H9,H11:H15)</f>
        <v>0.09042857142857143</v>
      </c>
      <c r="I16" s="2"/>
      <c r="J16" s="2"/>
      <c r="K16" s="2"/>
      <c r="L16" s="2"/>
      <c r="M16" s="2"/>
      <c r="N16" s="2"/>
      <c r="O16" s="2"/>
      <c r="P16" s="2"/>
      <c r="Q16" s="213" t="s">
        <v>100</v>
      </c>
      <c r="R16" s="216">
        <f>+D16</f>
        <v>8.1</v>
      </c>
      <c r="S16" s="213" t="s">
        <v>100</v>
      </c>
      <c r="T16" s="254">
        <f>+H16</f>
        <v>0.09042857142857143</v>
      </c>
    </row>
    <row r="17" spans="1:20" ht="13.5" thickBot="1">
      <c r="A17" s="2"/>
      <c r="B17" s="243" t="s">
        <v>71</v>
      </c>
      <c r="C17" s="210"/>
      <c r="D17" s="244">
        <f>Peer_analysis!C17</f>
        <v>-0.10997942386831261</v>
      </c>
      <c r="E17" s="211"/>
      <c r="F17" s="243" t="s">
        <v>71</v>
      </c>
      <c r="G17" s="210"/>
      <c r="H17" s="244">
        <f>H10/H16-1</f>
        <v>0.29383886255924185</v>
      </c>
      <c r="I17" s="2"/>
      <c r="J17" s="2"/>
      <c r="K17" s="2"/>
      <c r="L17" s="2"/>
      <c r="M17" s="2"/>
      <c r="N17" s="2"/>
      <c r="O17" s="2"/>
      <c r="P17" s="2"/>
      <c r="Q17" s="243" t="s">
        <v>71</v>
      </c>
      <c r="R17" s="253">
        <f>+H17</f>
        <v>0.29383886255924185</v>
      </c>
      <c r="S17" s="243" t="s">
        <v>71</v>
      </c>
      <c r="T17" s="244">
        <v>0.3173843700159489</v>
      </c>
    </row>
    <row r="18" spans="1:16" ht="12.75">
      <c r="A18" s="2"/>
      <c r="B18" s="57"/>
      <c r="C18" s="8"/>
      <c r="D18" s="35"/>
      <c r="E18" s="35"/>
      <c r="F18" s="35"/>
      <c r="G18" s="8"/>
      <c r="H18" s="35"/>
      <c r="I18" s="2"/>
      <c r="J18" s="2"/>
      <c r="K18" s="2"/>
      <c r="L18" s="2"/>
      <c r="M18" s="2"/>
      <c r="N18" s="2"/>
      <c r="O18" s="2"/>
      <c r="P18" s="2"/>
    </row>
    <row r="19" spans="1:16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36"/>
      <c r="L23" s="2"/>
      <c r="M23" s="2"/>
      <c r="N23" s="2"/>
      <c r="O23" s="2"/>
      <c r="P23" s="2"/>
    </row>
    <row r="24" spans="1:16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36"/>
      <c r="L24" s="2"/>
      <c r="M24" s="2"/>
      <c r="N24" s="2"/>
      <c r="O24" s="2"/>
      <c r="P24" s="2"/>
    </row>
    <row r="25" spans="1:16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36"/>
      <c r="L25" s="2"/>
      <c r="M25" s="2"/>
      <c r="N25" s="2"/>
      <c r="O25" s="2"/>
      <c r="P25" s="2"/>
    </row>
    <row r="26" spans="1:16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36"/>
      <c r="L26" s="2"/>
      <c r="M26" s="2"/>
      <c r="N26" s="2"/>
      <c r="O26" s="2"/>
      <c r="P26" s="2"/>
    </row>
    <row r="27" spans="1:16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36"/>
      <c r="L27" s="2"/>
      <c r="M27" s="2"/>
      <c r="N27" s="2"/>
      <c r="O27" s="2"/>
      <c r="P27" s="2"/>
    </row>
    <row r="28" spans="1:16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36"/>
      <c r="L28" s="2"/>
      <c r="M28" s="2"/>
      <c r="N28" s="2"/>
      <c r="O28" s="2"/>
      <c r="P28" s="2"/>
    </row>
    <row r="29" spans="1:16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36"/>
      <c r="L29" s="2"/>
      <c r="M29" s="2"/>
      <c r="N29" s="2"/>
      <c r="O29" s="2"/>
      <c r="P29" s="2"/>
    </row>
    <row r="30" spans="1:16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37"/>
      <c r="L30" s="2"/>
      <c r="M30" s="2"/>
      <c r="N30" s="2"/>
      <c r="O30" s="2"/>
      <c r="P30" s="2"/>
    </row>
    <row r="31" spans="1:16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36"/>
      <c r="L31" s="2"/>
      <c r="M31" s="2"/>
      <c r="N31" s="2"/>
      <c r="O31" s="2"/>
      <c r="P31" s="2"/>
    </row>
    <row r="32" spans="1:16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38"/>
      <c r="L32" s="2"/>
      <c r="M32" s="2"/>
      <c r="N32" s="2"/>
      <c r="O32" s="2"/>
      <c r="P32" s="2"/>
    </row>
    <row r="33" spans="1:16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39"/>
      <c r="L33" s="2"/>
      <c r="M33" s="2"/>
      <c r="N33" s="2"/>
      <c r="O33" s="2"/>
      <c r="P33" s="2"/>
    </row>
    <row r="34" spans="1:16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33"/>
      <c r="L34" s="2"/>
      <c r="M34" s="2"/>
      <c r="N34" s="2"/>
      <c r="O34" s="2"/>
      <c r="P34" s="2"/>
    </row>
    <row r="35" spans="1:16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35"/>
      <c r="L35" s="2"/>
      <c r="M35" s="2"/>
      <c r="N35" s="2"/>
      <c r="O35" s="2"/>
      <c r="P35" s="2"/>
    </row>
    <row r="36" spans="1:16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6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1:16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1:16" ht="12.75">
      <c r="A39" s="2"/>
      <c r="B39" s="7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16" ht="12.75">
      <c r="A40" s="8"/>
      <c r="B40" s="8"/>
      <c r="C40" s="8"/>
      <c r="D40" s="8"/>
      <c r="E40" s="8"/>
      <c r="F40" s="8"/>
      <c r="G40" s="8"/>
      <c r="H40" s="8"/>
      <c r="I40" s="2"/>
      <c r="J40" s="2"/>
      <c r="K40" s="2"/>
      <c r="L40" s="2"/>
      <c r="M40" s="2"/>
      <c r="N40" s="2"/>
      <c r="O40" s="2"/>
      <c r="P40" s="2"/>
    </row>
    <row r="41" spans="1:16" ht="12.75">
      <c r="A41" s="8"/>
      <c r="B41" s="342"/>
      <c r="C41" s="8"/>
      <c r="D41" s="342"/>
      <c r="E41" s="65"/>
      <c r="F41" s="65"/>
      <c r="G41" s="8"/>
      <c r="H41" s="8"/>
      <c r="I41" s="2"/>
      <c r="J41" s="2"/>
      <c r="K41" s="2"/>
      <c r="L41" s="2"/>
      <c r="M41" s="2"/>
      <c r="N41" s="2"/>
      <c r="O41" s="2"/>
      <c r="P41" s="2"/>
    </row>
    <row r="42" spans="1:16" ht="12.75">
      <c r="A42" s="8"/>
      <c r="B42" s="342"/>
      <c r="C42" s="8"/>
      <c r="D42" s="342"/>
      <c r="E42" s="65"/>
      <c r="F42" s="65"/>
      <c r="G42" s="8"/>
      <c r="H42" s="8"/>
      <c r="I42" s="2"/>
      <c r="J42" s="2"/>
      <c r="K42" s="2"/>
      <c r="L42" s="2"/>
      <c r="M42" s="2"/>
      <c r="N42" s="2"/>
      <c r="O42" s="2"/>
      <c r="P42" s="2"/>
    </row>
    <row r="43" spans="1:16" ht="3.75" customHeight="1">
      <c r="A43" s="8"/>
      <c r="B43" s="55"/>
      <c r="C43" s="8"/>
      <c r="D43" s="8"/>
      <c r="E43" s="8"/>
      <c r="F43" s="8"/>
      <c r="G43" s="8"/>
      <c r="H43" s="8"/>
      <c r="I43" s="2"/>
      <c r="J43" s="2"/>
      <c r="K43" s="2"/>
      <c r="L43" s="2"/>
      <c r="M43" s="2"/>
      <c r="N43" s="2"/>
      <c r="O43" s="2"/>
      <c r="P43" s="2"/>
    </row>
    <row r="44" spans="1:16" ht="12.75">
      <c r="A44" s="8"/>
      <c r="B44" s="55"/>
      <c r="C44" s="8"/>
      <c r="D44" s="56"/>
      <c r="E44" s="56"/>
      <c r="F44" s="56"/>
      <c r="G44" s="8"/>
      <c r="H44" s="8"/>
      <c r="I44" s="2"/>
      <c r="J44" s="2"/>
      <c r="K44" s="2"/>
      <c r="L44" s="2"/>
      <c r="M44" s="2"/>
      <c r="N44" s="2"/>
      <c r="O44" s="2"/>
      <c r="P44" s="2"/>
    </row>
    <row r="45" spans="1:16" ht="12.75" hidden="1">
      <c r="A45" s="8"/>
      <c r="B45" s="55"/>
      <c r="C45" s="8"/>
      <c r="D45" s="56"/>
      <c r="E45" s="56"/>
      <c r="F45" s="56"/>
      <c r="G45" s="8"/>
      <c r="H45" s="8"/>
      <c r="I45" s="2"/>
      <c r="J45" s="2"/>
      <c r="K45" s="2"/>
      <c r="L45" s="2"/>
      <c r="M45" s="2"/>
      <c r="N45" s="2"/>
      <c r="O45" s="2"/>
      <c r="P45" s="2"/>
    </row>
    <row r="46" spans="1:16" ht="12.75">
      <c r="A46" s="8"/>
      <c r="B46" s="55"/>
      <c r="C46" s="8"/>
      <c r="D46" s="56"/>
      <c r="E46" s="56"/>
      <c r="F46" s="56"/>
      <c r="G46" s="8"/>
      <c r="H46" s="8"/>
      <c r="I46" s="2"/>
      <c r="J46" s="2"/>
      <c r="K46" s="2"/>
      <c r="L46" s="2"/>
      <c r="M46" s="2"/>
      <c r="N46" s="2"/>
      <c r="O46" s="2"/>
      <c r="P46" s="2"/>
    </row>
    <row r="47" spans="1:16" ht="12.75" hidden="1">
      <c r="A47" s="8"/>
      <c r="B47" s="55"/>
      <c r="C47" s="8"/>
      <c r="D47" s="56"/>
      <c r="E47" s="56"/>
      <c r="F47" s="56"/>
      <c r="G47" s="8"/>
      <c r="H47" s="8"/>
      <c r="I47" s="2"/>
      <c r="J47" s="2"/>
      <c r="K47" s="2"/>
      <c r="L47" s="2"/>
      <c r="M47" s="2"/>
      <c r="N47" s="2"/>
      <c r="O47" s="2"/>
      <c r="P47" s="2"/>
    </row>
    <row r="48" spans="1:16" ht="12.75">
      <c r="A48" s="8"/>
      <c r="B48" s="55"/>
      <c r="C48" s="8"/>
      <c r="D48" s="56"/>
      <c r="E48" s="56"/>
      <c r="F48" s="56"/>
      <c r="G48" s="8"/>
      <c r="H48" s="8"/>
      <c r="I48" s="2"/>
      <c r="J48" s="2"/>
      <c r="K48" s="2"/>
      <c r="L48" s="2"/>
      <c r="M48" s="2"/>
      <c r="N48" s="2"/>
      <c r="O48" s="2"/>
      <c r="P48" s="2"/>
    </row>
    <row r="49" spans="1:16" ht="12.75" hidden="1">
      <c r="A49" s="8"/>
      <c r="B49" s="55"/>
      <c r="C49" s="8"/>
      <c r="D49" s="56"/>
      <c r="E49" s="56"/>
      <c r="F49" s="56"/>
      <c r="G49" s="8"/>
      <c r="H49" s="8"/>
      <c r="I49" s="2"/>
      <c r="J49" s="2"/>
      <c r="K49" s="2"/>
      <c r="L49" s="2"/>
      <c r="M49" s="2"/>
      <c r="N49" s="2"/>
      <c r="O49" s="2"/>
      <c r="P49" s="2"/>
    </row>
    <row r="50" spans="1:16" ht="12.75">
      <c r="A50" s="8"/>
      <c r="B50" s="55"/>
      <c r="C50" s="8"/>
      <c r="D50" s="56"/>
      <c r="E50" s="56"/>
      <c r="F50" s="56"/>
      <c r="G50" s="8"/>
      <c r="H50" s="8"/>
      <c r="I50" s="2"/>
      <c r="J50" s="2"/>
      <c r="K50" s="2"/>
      <c r="L50" s="2"/>
      <c r="M50" s="2"/>
      <c r="N50" s="2"/>
      <c r="O50" s="2"/>
      <c r="P50" s="2"/>
    </row>
    <row r="51" spans="1:16" ht="12.75" hidden="1">
      <c r="A51" s="8"/>
      <c r="B51" s="55"/>
      <c r="C51" s="8"/>
      <c r="D51" s="56"/>
      <c r="E51" s="56"/>
      <c r="F51" s="56"/>
      <c r="G51" s="8"/>
      <c r="H51" s="8"/>
      <c r="I51" s="2"/>
      <c r="J51" s="2"/>
      <c r="K51" s="2"/>
      <c r="L51" s="2"/>
      <c r="M51" s="2"/>
      <c r="N51" s="2"/>
      <c r="O51" s="2"/>
      <c r="P51" s="2"/>
    </row>
    <row r="52" spans="1:16" ht="12.75">
      <c r="A52" s="8"/>
      <c r="B52" s="55"/>
      <c r="C52" s="8"/>
      <c r="D52" s="56"/>
      <c r="E52" s="56"/>
      <c r="F52" s="56"/>
      <c r="G52" s="8"/>
      <c r="H52" s="8"/>
      <c r="I52" s="2"/>
      <c r="J52" s="2"/>
      <c r="K52" s="2"/>
      <c r="L52" s="2"/>
      <c r="M52" s="2"/>
      <c r="N52" s="2"/>
      <c r="O52" s="2"/>
      <c r="P52" s="2"/>
    </row>
    <row r="53" spans="1:16" ht="12.75" hidden="1">
      <c r="A53" s="8"/>
      <c r="B53" s="55"/>
      <c r="C53" s="8"/>
      <c r="D53" s="56"/>
      <c r="E53" s="56"/>
      <c r="F53" s="56"/>
      <c r="G53" s="8"/>
      <c r="H53" s="8"/>
      <c r="I53" s="2"/>
      <c r="J53" s="2"/>
      <c r="K53" s="2"/>
      <c r="L53" s="2"/>
      <c r="M53" s="2"/>
      <c r="N53" s="2"/>
      <c r="O53" s="2"/>
      <c r="P53" s="2"/>
    </row>
    <row r="54" spans="1:16" ht="12.75">
      <c r="A54" s="8"/>
      <c r="B54" s="55"/>
      <c r="C54" s="8"/>
      <c r="D54" s="56"/>
      <c r="E54" s="56"/>
      <c r="F54" s="56"/>
      <c r="G54" s="8"/>
      <c r="H54" s="8"/>
      <c r="I54" s="2"/>
      <c r="J54" s="2"/>
      <c r="K54" s="2"/>
      <c r="L54" s="2"/>
      <c r="M54" s="2"/>
      <c r="N54" s="2"/>
      <c r="O54" s="2"/>
      <c r="P54" s="2"/>
    </row>
    <row r="55" spans="1:16" ht="12.75" hidden="1">
      <c r="A55" s="8"/>
      <c r="B55" s="55"/>
      <c r="C55" s="8"/>
      <c r="D55" s="56"/>
      <c r="E55" s="56"/>
      <c r="F55" s="56"/>
      <c r="G55" s="8"/>
      <c r="H55" s="8"/>
      <c r="I55" s="2"/>
      <c r="J55" s="2"/>
      <c r="K55" s="2"/>
      <c r="L55" s="2"/>
      <c r="M55" s="2"/>
      <c r="N55" s="2"/>
      <c r="O55" s="2"/>
      <c r="P55" s="2"/>
    </row>
    <row r="56" spans="1:16" ht="12.75">
      <c r="A56" s="8"/>
      <c r="B56" s="55"/>
      <c r="C56" s="8"/>
      <c r="D56" s="56"/>
      <c r="E56" s="56"/>
      <c r="F56" s="56"/>
      <c r="G56" s="8"/>
      <c r="H56" s="8"/>
      <c r="I56" s="2"/>
      <c r="J56" s="2"/>
      <c r="K56" s="2"/>
      <c r="L56" s="2"/>
      <c r="M56" s="2"/>
      <c r="N56" s="2"/>
      <c r="O56" s="2"/>
      <c r="P56" s="2"/>
    </row>
    <row r="57" spans="1:16" ht="12.75" hidden="1">
      <c r="A57" s="8"/>
      <c r="B57" s="55"/>
      <c r="C57" s="8"/>
      <c r="D57" s="56"/>
      <c r="E57" s="56"/>
      <c r="F57" s="56"/>
      <c r="G57" s="8"/>
      <c r="H57" s="8"/>
      <c r="I57" s="2"/>
      <c r="J57" s="2"/>
      <c r="K57" s="2"/>
      <c r="L57" s="2"/>
      <c r="M57" s="2"/>
      <c r="N57" s="2"/>
      <c r="O57" s="2"/>
      <c r="P57" s="2"/>
    </row>
    <row r="58" spans="1:16" ht="12.75">
      <c r="A58" s="8"/>
      <c r="B58" s="57"/>
      <c r="C58" s="8"/>
      <c r="D58" s="58"/>
      <c r="E58" s="58"/>
      <c r="F58" s="58"/>
      <c r="G58" s="33"/>
      <c r="H58" s="8"/>
      <c r="I58" s="2"/>
      <c r="J58" s="2"/>
      <c r="K58" s="2"/>
      <c r="L58" s="2"/>
      <c r="M58" s="2"/>
      <c r="N58" s="2"/>
      <c r="O58" s="2"/>
      <c r="P58" s="2"/>
    </row>
    <row r="59" spans="1:16" ht="12.75" hidden="1">
      <c r="A59" s="8"/>
      <c r="B59" s="59"/>
      <c r="C59" s="8"/>
      <c r="D59" s="56"/>
      <c r="E59" s="56"/>
      <c r="F59" s="56"/>
      <c r="G59" s="8"/>
      <c r="H59" s="8"/>
      <c r="I59" s="2"/>
      <c r="J59" s="2"/>
      <c r="K59" s="2"/>
      <c r="L59" s="2"/>
      <c r="M59" s="2"/>
      <c r="N59" s="2"/>
      <c r="O59" s="2"/>
      <c r="P59" s="2"/>
    </row>
    <row r="60" spans="1:16" ht="12.75">
      <c r="A60" s="8"/>
      <c r="B60" s="59"/>
      <c r="C60" s="8"/>
      <c r="D60" s="56"/>
      <c r="E60" s="56"/>
      <c r="F60" s="56"/>
      <c r="G60" s="8"/>
      <c r="H60" s="8"/>
      <c r="I60" s="2"/>
      <c r="J60" s="2"/>
      <c r="K60" s="2"/>
      <c r="L60" s="2"/>
      <c r="M60" s="2"/>
      <c r="N60" s="2"/>
      <c r="O60" s="2"/>
      <c r="P60" s="2"/>
    </row>
    <row r="61" spans="1:16" ht="12.75" hidden="1">
      <c r="A61" s="8"/>
      <c r="B61" s="59"/>
      <c r="C61" s="8"/>
      <c r="D61" s="60"/>
      <c r="E61" s="60"/>
      <c r="F61" s="60"/>
      <c r="G61" s="8"/>
      <c r="H61" s="8"/>
      <c r="I61" s="2"/>
      <c r="J61" s="2"/>
      <c r="K61" s="2"/>
      <c r="L61" s="2"/>
      <c r="M61" s="2"/>
      <c r="N61" s="2"/>
      <c r="O61" s="2"/>
      <c r="P61" s="2"/>
    </row>
    <row r="62" spans="1:16" ht="12.75">
      <c r="A62" s="8"/>
      <c r="B62" s="62"/>
      <c r="C62" s="8"/>
      <c r="D62" s="63"/>
      <c r="E62" s="63"/>
      <c r="F62" s="63"/>
      <c r="G62" s="33"/>
      <c r="H62" s="8"/>
      <c r="I62" s="2"/>
      <c r="J62" s="2"/>
      <c r="K62" s="2"/>
      <c r="L62" s="2"/>
      <c r="M62" s="2"/>
      <c r="N62" s="2"/>
      <c r="O62" s="2"/>
      <c r="P62" s="2"/>
    </row>
    <row r="63" spans="1:16" ht="12.75" hidden="1">
      <c r="A63" s="8"/>
      <c r="B63" s="55"/>
      <c r="C63" s="8"/>
      <c r="D63" s="61"/>
      <c r="E63" s="61"/>
      <c r="F63" s="61"/>
      <c r="G63" s="8"/>
      <c r="H63" s="8"/>
      <c r="I63" s="2"/>
      <c r="J63" s="2"/>
      <c r="K63" s="2"/>
      <c r="L63" s="2"/>
      <c r="M63" s="2"/>
      <c r="N63" s="2"/>
      <c r="O63" s="2"/>
      <c r="P63" s="2"/>
    </row>
    <row r="64" spans="1:16" ht="12.75">
      <c r="A64" s="8"/>
      <c r="B64" s="57"/>
      <c r="C64" s="8"/>
      <c r="D64" s="64"/>
      <c r="E64" s="64"/>
      <c r="F64" s="64"/>
      <c r="G64" s="8"/>
      <c r="H64" s="8"/>
      <c r="I64" s="2"/>
      <c r="J64" s="2"/>
      <c r="K64" s="2"/>
      <c r="L64" s="2"/>
      <c r="M64" s="2"/>
      <c r="N64" s="2"/>
      <c r="O64" s="2"/>
      <c r="P64" s="2"/>
    </row>
    <row r="65" spans="1:16" ht="12.75">
      <c r="A65" s="8"/>
      <c r="B65" s="8"/>
      <c r="C65" s="8"/>
      <c r="D65" s="8"/>
      <c r="E65" s="8"/>
      <c r="F65" s="8"/>
      <c r="G65" s="8"/>
      <c r="H65" s="8"/>
      <c r="I65" s="2"/>
      <c r="J65" s="2"/>
      <c r="K65" s="2"/>
      <c r="L65" s="2"/>
      <c r="M65" s="2"/>
      <c r="N65" s="2"/>
      <c r="O65" s="2"/>
      <c r="P65" s="2"/>
    </row>
    <row r="66" spans="1:16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6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1:16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1:16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</row>
    <row r="70" spans="1:16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</row>
    <row r="71" spans="1:16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</row>
    <row r="72" spans="1:16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</row>
    <row r="73" spans="1:16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</row>
    <row r="74" spans="1:16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</row>
    <row r="75" spans="1:16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1:16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</row>
    <row r="77" spans="1:16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</row>
    <row r="78" spans="1:16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</row>
    <row r="79" spans="1:16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</row>
    <row r="80" spans="1:16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</row>
  </sheetData>
  <sheetProtection/>
  <mergeCells count="10">
    <mergeCell ref="Q5:Q6"/>
    <mergeCell ref="R5:R6"/>
    <mergeCell ref="S5:S6"/>
    <mergeCell ref="T5:T6"/>
    <mergeCell ref="H5:H6"/>
    <mergeCell ref="B41:B42"/>
    <mergeCell ref="D41:D42"/>
    <mergeCell ref="B5:B6"/>
    <mergeCell ref="D5:D6"/>
    <mergeCell ref="F5:F6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V91"/>
  <sheetViews>
    <sheetView showGridLines="0" tabSelected="1" zoomScalePageLayoutView="0" workbookViewId="0" topLeftCell="A1">
      <selection activeCell="B1" sqref="B1"/>
    </sheetView>
  </sheetViews>
  <sheetFormatPr defaultColWidth="9.140625" defaultRowHeight="12.75"/>
  <cols>
    <col min="1" max="1" width="0.85546875" style="274" customWidth="1"/>
    <col min="2" max="2" width="19.00390625" style="274" customWidth="1"/>
    <col min="3" max="3" width="29.7109375" style="274" customWidth="1"/>
    <col min="4" max="4" width="30.7109375" style="274" customWidth="1"/>
    <col min="5" max="6" width="30.7109375" style="275" customWidth="1"/>
    <col min="7" max="7" width="8.7109375" style="275" customWidth="1"/>
    <col min="8" max="16384" width="9.140625" style="275" customWidth="1"/>
  </cols>
  <sheetData>
    <row r="1" spans="7:48" s="274" customFormat="1" ht="9.75">
      <c r="G1" s="277"/>
      <c r="H1" s="277"/>
      <c r="I1" s="278"/>
      <c r="J1" s="278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  <c r="Z1" s="277"/>
      <c r="AA1" s="277"/>
      <c r="AB1" s="277"/>
      <c r="AC1" s="277"/>
      <c r="AD1" s="277"/>
      <c r="AE1" s="277"/>
      <c r="AF1" s="277"/>
      <c r="AG1" s="277"/>
      <c r="AH1" s="277"/>
      <c r="AI1" s="277"/>
      <c r="AJ1" s="277"/>
      <c r="AK1" s="277"/>
      <c r="AL1" s="277"/>
      <c r="AM1" s="277"/>
      <c r="AN1" s="277"/>
      <c r="AO1" s="277"/>
      <c r="AP1" s="277"/>
      <c r="AQ1" s="277"/>
      <c r="AR1" s="277"/>
      <c r="AS1" s="277"/>
      <c r="AT1" s="277"/>
      <c r="AU1" s="277"/>
      <c r="AV1" s="277"/>
    </row>
    <row r="2" spans="7:48" s="274" customFormat="1" ht="9.75"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  <c r="W2" s="277"/>
      <c r="X2" s="277"/>
      <c r="Y2" s="277"/>
      <c r="Z2" s="277"/>
      <c r="AA2" s="277"/>
      <c r="AB2" s="277"/>
      <c r="AC2" s="277"/>
      <c r="AD2" s="277"/>
      <c r="AE2" s="277"/>
      <c r="AF2" s="277"/>
      <c r="AG2" s="277"/>
      <c r="AH2" s="277"/>
      <c r="AI2" s="277"/>
      <c r="AJ2" s="277"/>
      <c r="AK2" s="277"/>
      <c r="AL2" s="277"/>
      <c r="AM2" s="277"/>
      <c r="AN2" s="277"/>
      <c r="AO2" s="277"/>
      <c r="AP2" s="277"/>
      <c r="AQ2" s="277"/>
      <c r="AR2" s="277"/>
      <c r="AS2" s="277"/>
      <c r="AT2" s="277"/>
      <c r="AU2" s="277"/>
      <c r="AV2" s="277"/>
    </row>
    <row r="3" spans="1:47" s="306" customFormat="1" ht="18.75" customHeight="1">
      <c r="A3" s="303"/>
      <c r="B3" s="304">
        <v>2022</v>
      </c>
      <c r="C3" s="305" t="s">
        <v>67</v>
      </c>
      <c r="D3" s="305" t="s">
        <v>130</v>
      </c>
      <c r="E3" s="305" t="s">
        <v>68</v>
      </c>
      <c r="F3" s="305" t="s">
        <v>132</v>
      </c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3"/>
      <c r="T3" s="303"/>
      <c r="U3" s="303"/>
      <c r="V3" s="303"/>
      <c r="W3" s="303"/>
      <c r="X3" s="303"/>
      <c r="Y3" s="303"/>
      <c r="Z3" s="303"/>
      <c r="AA3" s="303"/>
      <c r="AB3" s="303"/>
      <c r="AC3" s="303"/>
      <c r="AD3" s="303"/>
      <c r="AE3" s="303"/>
      <c r="AF3" s="303"/>
      <c r="AG3" s="303"/>
      <c r="AH3" s="303"/>
      <c r="AI3" s="303"/>
      <c r="AJ3" s="303"/>
      <c r="AK3" s="303"/>
      <c r="AL3" s="303"/>
      <c r="AM3" s="303"/>
      <c r="AN3" s="303"/>
      <c r="AO3" s="303"/>
      <c r="AP3" s="303"/>
      <c r="AQ3" s="303"/>
      <c r="AR3" s="303"/>
      <c r="AS3" s="303"/>
      <c r="AT3" s="303"/>
      <c r="AU3" s="303"/>
    </row>
    <row r="4" spans="1:47" s="281" customFormat="1" ht="9.75">
      <c r="A4" s="280"/>
      <c r="B4" s="287"/>
      <c r="C4" s="300"/>
      <c r="D4" s="300"/>
      <c r="E4" s="300"/>
      <c r="F4" s="30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280"/>
      <c r="S4" s="280"/>
      <c r="T4" s="280"/>
      <c r="U4" s="280"/>
      <c r="V4" s="280"/>
      <c r="W4" s="280"/>
      <c r="X4" s="280"/>
      <c r="Y4" s="280"/>
      <c r="Z4" s="280"/>
      <c r="AA4" s="280"/>
      <c r="AB4" s="280"/>
      <c r="AC4" s="280"/>
      <c r="AD4" s="280"/>
      <c r="AE4" s="280"/>
      <c r="AF4" s="280"/>
      <c r="AG4" s="280"/>
      <c r="AH4" s="280"/>
      <c r="AI4" s="280"/>
      <c r="AJ4" s="280"/>
      <c r="AK4" s="280"/>
      <c r="AL4" s="280"/>
      <c r="AM4" s="280"/>
      <c r="AN4" s="280"/>
      <c r="AO4" s="280"/>
      <c r="AP4" s="280"/>
      <c r="AQ4" s="280"/>
      <c r="AR4" s="280"/>
      <c r="AS4" s="280"/>
      <c r="AT4" s="280"/>
      <c r="AU4" s="280"/>
    </row>
    <row r="5" spans="1:47" s="281" customFormat="1" ht="102" customHeight="1">
      <c r="A5" s="280"/>
      <c r="B5" s="299" t="s">
        <v>136</v>
      </c>
      <c r="C5" s="301"/>
      <c r="D5" s="301"/>
      <c r="E5" s="301"/>
      <c r="F5" s="301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280"/>
      <c r="T5" s="280"/>
      <c r="U5" s="280"/>
      <c r="V5" s="280"/>
      <c r="W5" s="280"/>
      <c r="X5" s="280"/>
      <c r="Y5" s="280"/>
      <c r="Z5" s="280"/>
      <c r="AA5" s="280"/>
      <c r="AB5" s="280"/>
      <c r="AC5" s="280"/>
      <c r="AD5" s="280"/>
      <c r="AE5" s="280"/>
      <c r="AF5" s="280"/>
      <c r="AG5" s="280"/>
      <c r="AH5" s="280"/>
      <c r="AI5" s="280"/>
      <c r="AJ5" s="280"/>
      <c r="AK5" s="280"/>
      <c r="AL5" s="280"/>
      <c r="AM5" s="280"/>
      <c r="AN5" s="280"/>
      <c r="AO5" s="280"/>
      <c r="AP5" s="280"/>
      <c r="AQ5" s="280"/>
      <c r="AR5" s="280"/>
      <c r="AS5" s="280"/>
      <c r="AT5" s="280"/>
      <c r="AU5" s="280"/>
    </row>
    <row r="6" spans="2:47" s="282" customFormat="1" ht="13.5" customHeight="1">
      <c r="B6" s="288" t="s">
        <v>70</v>
      </c>
      <c r="C6" s="314">
        <f>14897.3+667.8</f>
        <v>15565.099999999999</v>
      </c>
      <c r="D6" s="314">
        <v>14758</v>
      </c>
      <c r="E6" s="314">
        <v>4649.4</v>
      </c>
      <c r="F6" s="314">
        <v>6490.4</v>
      </c>
      <c r="G6" s="280"/>
      <c r="H6" s="280"/>
      <c r="I6" s="280"/>
      <c r="J6" s="280"/>
      <c r="K6" s="280"/>
      <c r="L6" s="280"/>
      <c r="M6" s="280"/>
      <c r="N6" s="280"/>
      <c r="O6" s="280"/>
      <c r="P6" s="280"/>
      <c r="Q6" s="280"/>
      <c r="R6" s="280"/>
      <c r="S6" s="280"/>
      <c r="T6" s="280"/>
      <c r="U6" s="280"/>
      <c r="V6" s="280"/>
      <c r="W6" s="280"/>
      <c r="X6" s="280"/>
      <c r="Y6" s="280"/>
      <c r="Z6" s="280"/>
      <c r="AA6" s="280"/>
      <c r="AB6" s="280"/>
      <c r="AC6" s="280"/>
      <c r="AD6" s="280"/>
      <c r="AE6" s="280"/>
      <c r="AF6" s="280"/>
      <c r="AG6" s="280"/>
      <c r="AH6" s="280"/>
      <c r="AI6" s="280"/>
      <c r="AJ6" s="280"/>
      <c r="AK6" s="280"/>
      <c r="AL6" s="280"/>
      <c r="AM6" s="280"/>
      <c r="AN6" s="280"/>
      <c r="AO6" s="280"/>
      <c r="AP6" s="280"/>
      <c r="AQ6" s="280"/>
      <c r="AR6" s="280"/>
      <c r="AS6" s="280"/>
      <c r="AT6" s="280"/>
      <c r="AU6" s="280"/>
    </row>
    <row r="7" spans="2:47" s="282" customFormat="1" ht="13.5" customHeight="1">
      <c r="B7" s="289" t="s">
        <v>40</v>
      </c>
      <c r="C7" s="313">
        <v>1494.7</v>
      </c>
      <c r="D7" s="313">
        <v>1971</v>
      </c>
      <c r="E7" s="313">
        <v>1390.87</v>
      </c>
      <c r="F7" s="313">
        <v>1196.896</v>
      </c>
      <c r="G7" s="280"/>
      <c r="H7" s="280"/>
      <c r="I7" s="280"/>
      <c r="J7" s="280"/>
      <c r="K7" s="280"/>
      <c r="L7" s="280"/>
      <c r="M7" s="280"/>
      <c r="N7" s="280"/>
      <c r="O7" s="280"/>
      <c r="P7" s="280"/>
      <c r="Q7" s="280"/>
      <c r="R7" s="280"/>
      <c r="S7" s="280"/>
      <c r="T7" s="280"/>
      <c r="U7" s="280"/>
      <c r="V7" s="280"/>
      <c r="W7" s="280"/>
      <c r="X7" s="280"/>
      <c r="Y7" s="280"/>
      <c r="Z7" s="280"/>
      <c r="AA7" s="280"/>
      <c r="AB7" s="280"/>
      <c r="AC7" s="280"/>
      <c r="AD7" s="280"/>
      <c r="AE7" s="280"/>
      <c r="AF7" s="280"/>
      <c r="AG7" s="280"/>
      <c r="AH7" s="280"/>
      <c r="AI7" s="280"/>
      <c r="AJ7" s="280"/>
      <c r="AK7" s="280"/>
      <c r="AL7" s="280"/>
      <c r="AM7" s="280"/>
      <c r="AN7" s="280"/>
      <c r="AO7" s="280"/>
      <c r="AP7" s="280"/>
      <c r="AQ7" s="280"/>
      <c r="AR7" s="280"/>
      <c r="AS7" s="280"/>
      <c r="AT7" s="280"/>
      <c r="AU7" s="280"/>
    </row>
    <row r="8" spans="2:47" s="282" customFormat="1" ht="13.5" customHeight="1">
      <c r="B8" s="290" t="s">
        <v>50</v>
      </c>
      <c r="C8" s="315">
        <v>-753.7</v>
      </c>
      <c r="D8" s="315">
        <v>-954</v>
      </c>
      <c r="E8" s="315">
        <f>+E9-E7</f>
        <v>-778.5399999999998</v>
      </c>
      <c r="F8" s="315">
        <f>+F9-F7</f>
        <v>-732.256</v>
      </c>
      <c r="G8" s="280"/>
      <c r="H8" s="283"/>
      <c r="I8" s="280"/>
      <c r="J8" s="280"/>
      <c r="K8" s="280"/>
      <c r="L8" s="280"/>
      <c r="M8" s="280"/>
      <c r="N8" s="280"/>
      <c r="O8" s="280"/>
      <c r="P8" s="280"/>
      <c r="Q8" s="280"/>
      <c r="R8" s="280"/>
      <c r="S8" s="280"/>
      <c r="T8" s="280"/>
      <c r="U8" s="280"/>
      <c r="V8" s="280"/>
      <c r="W8" s="280"/>
      <c r="X8" s="280"/>
      <c r="Y8" s="280"/>
      <c r="Z8" s="280"/>
      <c r="AA8" s="280"/>
      <c r="AB8" s="280"/>
      <c r="AC8" s="280"/>
      <c r="AD8" s="280"/>
      <c r="AE8" s="280"/>
      <c r="AF8" s="280"/>
      <c r="AG8" s="280"/>
      <c r="AH8" s="280"/>
      <c r="AI8" s="280"/>
      <c r="AJ8" s="280"/>
      <c r="AK8" s="280"/>
      <c r="AL8" s="280"/>
      <c r="AM8" s="280"/>
      <c r="AN8" s="280"/>
      <c r="AO8" s="280"/>
      <c r="AP8" s="280"/>
      <c r="AQ8" s="280"/>
      <c r="AR8" s="280"/>
      <c r="AS8" s="280"/>
      <c r="AT8" s="280"/>
      <c r="AU8" s="280"/>
    </row>
    <row r="9" spans="2:47" s="282" customFormat="1" ht="13.5" customHeight="1">
      <c r="B9" s="289" t="s">
        <v>51</v>
      </c>
      <c r="C9" s="313">
        <f>C7+C8</f>
        <v>741</v>
      </c>
      <c r="D9" s="313">
        <f>D7+D8</f>
        <v>1017</v>
      </c>
      <c r="E9" s="313">
        <v>612.33</v>
      </c>
      <c r="F9" s="313">
        <v>464.64</v>
      </c>
      <c r="G9" s="280"/>
      <c r="H9" s="280"/>
      <c r="I9" s="280"/>
      <c r="J9" s="280"/>
      <c r="K9" s="280"/>
      <c r="L9" s="280"/>
      <c r="M9" s="280"/>
      <c r="N9" s="280"/>
      <c r="O9" s="280"/>
      <c r="P9" s="280"/>
      <c r="Q9" s="280"/>
      <c r="R9" s="280"/>
      <c r="S9" s="280"/>
      <c r="T9" s="280"/>
      <c r="U9" s="280"/>
      <c r="V9" s="280"/>
      <c r="W9" s="280"/>
      <c r="X9" s="280"/>
      <c r="Y9" s="280"/>
      <c r="Z9" s="280"/>
      <c r="AA9" s="280"/>
      <c r="AB9" s="280"/>
      <c r="AC9" s="280"/>
      <c r="AD9" s="280"/>
      <c r="AE9" s="280"/>
      <c r="AF9" s="280"/>
      <c r="AG9" s="280"/>
      <c r="AH9" s="280"/>
      <c r="AI9" s="280"/>
      <c r="AJ9" s="280"/>
      <c r="AK9" s="280"/>
      <c r="AL9" s="280"/>
      <c r="AM9" s="280"/>
      <c r="AN9" s="280"/>
      <c r="AO9" s="280"/>
      <c r="AP9" s="280"/>
      <c r="AQ9" s="280"/>
      <c r="AR9" s="280"/>
      <c r="AS9" s="280"/>
      <c r="AT9" s="280"/>
      <c r="AU9" s="280"/>
    </row>
    <row r="10" spans="2:47" s="282" customFormat="1" ht="13.5" customHeight="1">
      <c r="B10" s="290" t="s">
        <v>62</v>
      </c>
      <c r="C10" s="315">
        <v>563.4</v>
      </c>
      <c r="D10" s="315">
        <v>879</v>
      </c>
      <c r="E10" s="315">
        <v>475.198</v>
      </c>
      <c r="F10" s="315">
        <v>379.106</v>
      </c>
      <c r="G10" s="280"/>
      <c r="H10" s="280"/>
      <c r="I10" s="280"/>
      <c r="J10" s="280"/>
      <c r="K10" s="280"/>
      <c r="L10" s="280"/>
      <c r="M10" s="280"/>
      <c r="N10" s="280"/>
      <c r="O10" s="280"/>
      <c r="P10" s="280"/>
      <c r="Q10" s="280"/>
      <c r="R10" s="280"/>
      <c r="S10" s="280"/>
      <c r="T10" s="280"/>
      <c r="U10" s="280"/>
      <c r="V10" s="280"/>
      <c r="W10" s="280"/>
      <c r="X10" s="280"/>
      <c r="Y10" s="280"/>
      <c r="Z10" s="280"/>
      <c r="AA10" s="280"/>
      <c r="AB10" s="280"/>
      <c r="AC10" s="280"/>
      <c r="AD10" s="280"/>
      <c r="AE10" s="280"/>
      <c r="AF10" s="280"/>
      <c r="AG10" s="280"/>
      <c r="AH10" s="280"/>
      <c r="AI10" s="280"/>
      <c r="AJ10" s="280"/>
      <c r="AK10" s="280"/>
      <c r="AL10" s="280"/>
      <c r="AM10" s="280"/>
      <c r="AN10" s="280"/>
      <c r="AO10" s="280"/>
      <c r="AP10" s="280"/>
      <c r="AQ10" s="280"/>
      <c r="AR10" s="280"/>
      <c r="AS10" s="280"/>
      <c r="AT10" s="280"/>
      <c r="AU10" s="280"/>
    </row>
    <row r="11" spans="2:47" s="282" customFormat="1" ht="13.5" customHeight="1">
      <c r="B11" s="290" t="s">
        <v>88</v>
      </c>
      <c r="C11" s="315">
        <v>-146.4</v>
      </c>
      <c r="D11" s="315">
        <v>-199</v>
      </c>
      <c r="E11" s="315">
        <v>-147.755</v>
      </c>
      <c r="F11" s="315">
        <v>-97.095</v>
      </c>
      <c r="G11" s="280"/>
      <c r="H11" s="280"/>
      <c r="I11" s="280"/>
      <c r="J11" s="280"/>
      <c r="K11" s="280"/>
      <c r="L11" s="280"/>
      <c r="M11" s="280"/>
      <c r="N11" s="280"/>
      <c r="O11" s="280"/>
      <c r="P11" s="280"/>
      <c r="Q11" s="280"/>
      <c r="R11" s="280"/>
      <c r="S11" s="280"/>
      <c r="T11" s="280"/>
      <c r="U11" s="280"/>
      <c r="V11" s="280"/>
      <c r="W11" s="280"/>
      <c r="X11" s="280"/>
      <c r="Y11" s="280"/>
      <c r="Z11" s="280"/>
      <c r="AA11" s="280"/>
      <c r="AB11" s="280"/>
      <c r="AC11" s="280"/>
      <c r="AD11" s="280"/>
      <c r="AE11" s="280"/>
      <c r="AF11" s="280"/>
      <c r="AG11" s="280"/>
      <c r="AH11" s="280"/>
      <c r="AI11" s="280"/>
      <c r="AJ11" s="280"/>
      <c r="AK11" s="280"/>
      <c r="AL11" s="280"/>
      <c r="AM11" s="280"/>
      <c r="AN11" s="280"/>
      <c r="AO11" s="280"/>
      <c r="AP11" s="280"/>
      <c r="AQ11" s="280"/>
      <c r="AR11" s="280"/>
      <c r="AS11" s="280"/>
      <c r="AT11" s="280"/>
      <c r="AU11" s="280"/>
    </row>
    <row r="12" spans="2:47" s="282" customFormat="1" ht="13.5" customHeight="1">
      <c r="B12" s="289" t="s">
        <v>134</v>
      </c>
      <c r="C12" s="313">
        <f>+C10+C11</f>
        <v>417</v>
      </c>
      <c r="D12" s="313">
        <v>683</v>
      </c>
      <c r="E12" s="313">
        <f>+E10+E11</f>
        <v>327.443</v>
      </c>
      <c r="F12" s="313">
        <f>+F10+F11</f>
        <v>282.01099999999997</v>
      </c>
      <c r="G12" s="280"/>
      <c r="H12" s="280"/>
      <c r="I12" s="280"/>
      <c r="J12" s="280"/>
      <c r="K12" s="280"/>
      <c r="L12" s="280"/>
      <c r="M12" s="280"/>
      <c r="N12" s="280"/>
      <c r="O12" s="280"/>
      <c r="P12" s="280"/>
      <c r="Q12" s="280"/>
      <c r="R12" s="280"/>
      <c r="S12" s="280"/>
      <c r="T12" s="280"/>
      <c r="U12" s="280"/>
      <c r="V12" s="280"/>
      <c r="W12" s="280"/>
      <c r="X12" s="280"/>
      <c r="Y12" s="280"/>
      <c r="Z12" s="280"/>
      <c r="AA12" s="280"/>
      <c r="AB12" s="280"/>
      <c r="AC12" s="280"/>
      <c r="AD12" s="280"/>
      <c r="AE12" s="280"/>
      <c r="AF12" s="280"/>
      <c r="AG12" s="280"/>
      <c r="AH12" s="280"/>
      <c r="AI12" s="280"/>
      <c r="AJ12" s="280"/>
      <c r="AK12" s="280"/>
      <c r="AL12" s="280"/>
      <c r="AM12" s="280"/>
      <c r="AN12" s="280"/>
      <c r="AO12" s="280"/>
      <c r="AP12" s="280"/>
      <c r="AQ12" s="280"/>
      <c r="AR12" s="280"/>
      <c r="AS12" s="280"/>
      <c r="AT12" s="280"/>
      <c r="AU12" s="280"/>
    </row>
    <row r="13" spans="2:47" s="282" customFormat="1" ht="13.5" customHeight="1">
      <c r="B13" s="291" t="s">
        <v>131</v>
      </c>
      <c r="C13" s="315">
        <v>-41.8</v>
      </c>
      <c r="D13" s="315">
        <v>-24</v>
      </c>
      <c r="E13" s="315">
        <v>-33.536</v>
      </c>
      <c r="F13" s="315">
        <v>-27.166</v>
      </c>
      <c r="G13" s="280"/>
      <c r="H13" s="280"/>
      <c r="I13" s="280"/>
      <c r="J13" s="280"/>
      <c r="K13" s="280"/>
      <c r="L13" s="280"/>
      <c r="M13" s="280"/>
      <c r="N13" s="280"/>
      <c r="O13" s="280"/>
      <c r="P13" s="280"/>
      <c r="Q13" s="280"/>
      <c r="R13" s="280"/>
      <c r="S13" s="280"/>
      <c r="T13" s="280"/>
      <c r="U13" s="280"/>
      <c r="V13" s="280"/>
      <c r="W13" s="280"/>
      <c r="X13" s="280"/>
      <c r="Y13" s="280"/>
      <c r="Z13" s="280"/>
      <c r="AA13" s="280"/>
      <c r="AB13" s="280"/>
      <c r="AC13" s="280"/>
      <c r="AD13" s="280"/>
      <c r="AE13" s="280"/>
      <c r="AF13" s="280"/>
      <c r="AG13" s="280"/>
      <c r="AH13" s="280"/>
      <c r="AI13" s="280"/>
      <c r="AJ13" s="280"/>
      <c r="AK13" s="280"/>
      <c r="AL13" s="280"/>
      <c r="AM13" s="280"/>
      <c r="AN13" s="280"/>
      <c r="AO13" s="280"/>
      <c r="AP13" s="280"/>
      <c r="AQ13" s="280"/>
      <c r="AR13" s="280"/>
      <c r="AS13" s="280"/>
      <c r="AT13" s="280"/>
      <c r="AU13" s="280"/>
    </row>
    <row r="14" spans="2:47" s="282" customFormat="1" ht="13.5" customHeight="1" thickBot="1">
      <c r="B14" s="292" t="s">
        <v>135</v>
      </c>
      <c r="C14" s="324">
        <f>+C12+C13</f>
        <v>375.2</v>
      </c>
      <c r="D14" s="316">
        <f>+D12+D13</f>
        <v>659</v>
      </c>
      <c r="E14" s="316">
        <f>+E12+E13</f>
        <v>293.907</v>
      </c>
      <c r="F14" s="316">
        <f>+F12+F13</f>
        <v>254.84499999999997</v>
      </c>
      <c r="G14" s="280"/>
      <c r="H14" s="280"/>
      <c r="I14" s="280"/>
      <c r="J14" s="280"/>
      <c r="K14" s="280"/>
      <c r="L14" s="280"/>
      <c r="M14" s="280"/>
      <c r="N14" s="280"/>
      <c r="O14" s="280"/>
      <c r="P14" s="280"/>
      <c r="Q14" s="280"/>
      <c r="R14" s="280"/>
      <c r="S14" s="280"/>
      <c r="T14" s="280"/>
      <c r="U14" s="280"/>
      <c r="V14" s="280"/>
      <c r="W14" s="280"/>
      <c r="X14" s="280"/>
      <c r="Y14" s="280"/>
      <c r="Z14" s="280"/>
      <c r="AA14" s="280"/>
      <c r="AB14" s="280"/>
      <c r="AC14" s="280"/>
      <c r="AD14" s="280"/>
      <c r="AE14" s="280"/>
      <c r="AF14" s="280"/>
      <c r="AG14" s="280"/>
      <c r="AH14" s="280"/>
      <c r="AI14" s="280"/>
      <c r="AJ14" s="280"/>
      <c r="AK14" s="280"/>
      <c r="AL14" s="280"/>
      <c r="AM14" s="280"/>
      <c r="AN14" s="280"/>
      <c r="AO14" s="280"/>
      <c r="AP14" s="280"/>
      <c r="AQ14" s="280"/>
      <c r="AR14" s="280"/>
      <c r="AS14" s="280"/>
      <c r="AT14" s="280"/>
      <c r="AU14" s="280"/>
    </row>
    <row r="15" spans="2:6" s="282" customFormat="1" ht="13.5" customHeight="1">
      <c r="B15" s="293" t="s">
        <v>89</v>
      </c>
      <c r="C15" s="317">
        <f>+C18-C16-C17</f>
        <v>8119.2</v>
      </c>
      <c r="D15" s="317">
        <f>+D18-D17-D16</f>
        <v>10796</v>
      </c>
      <c r="E15" s="317">
        <v>8366.059</v>
      </c>
      <c r="F15" s="317">
        <f>+F18-F16-F17</f>
        <v>8056.564</v>
      </c>
    </row>
    <row r="16" spans="2:6" s="282" customFormat="1" ht="13.5" customHeight="1">
      <c r="B16" s="290" t="s">
        <v>90</v>
      </c>
      <c r="C16" s="315">
        <v>166</v>
      </c>
      <c r="D16" s="315">
        <v>-246</v>
      </c>
      <c r="E16" s="315">
        <v>-696.219</v>
      </c>
      <c r="F16" s="315">
        <v>-68.43</v>
      </c>
    </row>
    <row r="17" spans="2:6" s="282" customFormat="1" ht="13.5" customHeight="1">
      <c r="B17" s="290" t="s">
        <v>91</v>
      </c>
      <c r="C17" s="315">
        <v>-705.9</v>
      </c>
      <c r="D17" s="315">
        <f>-828-237</f>
        <v>-1065</v>
      </c>
      <c r="E17" s="315">
        <f>-109.895-224.276-510.871</f>
        <v>-845.0419999999999</v>
      </c>
      <c r="F17" s="315">
        <v>-814.902</v>
      </c>
    </row>
    <row r="18" spans="2:6" s="284" customFormat="1" ht="13.5" customHeight="1">
      <c r="B18" s="294" t="s">
        <v>92</v>
      </c>
      <c r="C18" s="315">
        <v>7579.3</v>
      </c>
      <c r="D18" s="315">
        <v>9485</v>
      </c>
      <c r="E18" s="315">
        <v>7699.84</v>
      </c>
      <c r="F18" s="315">
        <v>7173.232</v>
      </c>
    </row>
    <row r="19" spans="2:6" s="282" customFormat="1" ht="13.5" customHeight="1">
      <c r="B19" s="289" t="s">
        <v>93</v>
      </c>
      <c r="C19" s="313">
        <v>3827.7</v>
      </c>
      <c r="D19" s="313">
        <v>4683</v>
      </c>
      <c r="E19" s="313">
        <v>4846.756</v>
      </c>
      <c r="F19" s="313">
        <v>3931.779</v>
      </c>
    </row>
    <row r="20" spans="2:6" s="282" customFormat="1" ht="13.5" customHeight="1" thickBot="1">
      <c r="B20" s="295" t="s">
        <v>94</v>
      </c>
      <c r="C20" s="318">
        <v>3751.6</v>
      </c>
      <c r="D20" s="318">
        <v>4802</v>
      </c>
      <c r="E20" s="318">
        <v>2823.084</v>
      </c>
      <c r="F20" s="318">
        <v>3241.453</v>
      </c>
    </row>
    <row r="21" spans="2:6" s="284" customFormat="1" ht="13.5" customHeight="1">
      <c r="B21" s="296" t="s">
        <v>95</v>
      </c>
      <c r="C21" s="325">
        <v>0.305</v>
      </c>
      <c r="D21" s="325">
        <v>0.20268726432995185</v>
      </c>
      <c r="E21" s="325">
        <v>1.38008</v>
      </c>
      <c r="F21" s="325">
        <v>0.19601341354994467</v>
      </c>
    </row>
    <row r="22" spans="2:6" s="284" customFormat="1" ht="13.5" customHeight="1">
      <c r="B22" s="297" t="s">
        <v>96</v>
      </c>
      <c r="C22" s="319">
        <v>0.14</v>
      </c>
      <c r="D22" s="319">
        <v>0.0958</v>
      </c>
      <c r="E22" s="319">
        <v>0.88</v>
      </c>
      <c r="F22" s="319">
        <v>0.1188</v>
      </c>
    </row>
    <row r="23" spans="2:6" s="284" customFormat="1" ht="13.5" customHeight="1">
      <c r="B23" s="297" t="s">
        <v>52</v>
      </c>
      <c r="C23" s="320">
        <f>+C19/C20</f>
        <v>1.0202846785371575</v>
      </c>
      <c r="D23" s="320">
        <f>+D19/D20</f>
        <v>0.9752186588921283</v>
      </c>
      <c r="E23" s="320">
        <f>+E19/E20</f>
        <v>1.716830246638074</v>
      </c>
      <c r="F23" s="320">
        <f>+F19/F20</f>
        <v>1.212968073268377</v>
      </c>
    </row>
    <row r="24" spans="2:6" s="284" customFormat="1" ht="13.5" customHeight="1">
      <c r="B24" s="297" t="s">
        <v>133</v>
      </c>
      <c r="C24" s="326">
        <f>+C19/C7</f>
        <v>2.560848330768716</v>
      </c>
      <c r="D24" s="326">
        <f>+D19/D7</f>
        <v>2.375951293759513</v>
      </c>
      <c r="E24" s="326">
        <f>+E19/E7</f>
        <v>3.4846937528309625</v>
      </c>
      <c r="F24" s="321">
        <f>+F19/F7</f>
        <v>3.2849796473544903</v>
      </c>
    </row>
    <row r="25" spans="2:6" s="284" customFormat="1" ht="13.5" customHeight="1">
      <c r="B25" s="297" t="s">
        <v>97</v>
      </c>
      <c r="C25" s="322">
        <f>+C12/C20</f>
        <v>0.11115257490137542</v>
      </c>
      <c r="D25" s="322">
        <f>+D12/D20</f>
        <v>0.14223240316534777</v>
      </c>
      <c r="E25" s="322">
        <f>+E12/E20</f>
        <v>0.11598769289188703</v>
      </c>
      <c r="F25" s="322">
        <f>+F12/F20</f>
        <v>0.08700141572313402</v>
      </c>
    </row>
    <row r="26" spans="2:6" s="284" customFormat="1" ht="13.5" customHeight="1">
      <c r="B26" s="298" t="s">
        <v>98</v>
      </c>
      <c r="C26" s="323">
        <f>+C9/C18</f>
        <v>0.09776628448537464</v>
      </c>
      <c r="D26" s="323">
        <f>+D9/D18</f>
        <v>0.10722192936215076</v>
      </c>
      <c r="E26" s="323">
        <f>+E9/E18</f>
        <v>0.0795250290915136</v>
      </c>
      <c r="F26" s="323">
        <f>+F9/F18</f>
        <v>0.06477414922589984</v>
      </c>
    </row>
    <row r="27" spans="2:6" s="274" customFormat="1" ht="9.75">
      <c r="B27" s="275"/>
      <c r="C27" s="275"/>
      <c r="D27" s="286"/>
      <c r="E27" s="275"/>
      <c r="F27" s="279"/>
    </row>
    <row r="28" spans="2:6" s="274" customFormat="1" ht="11.25" customHeight="1">
      <c r="B28" s="275"/>
      <c r="C28" s="275"/>
      <c r="D28" s="285"/>
      <c r="E28" s="275"/>
      <c r="F28" s="276"/>
    </row>
    <row r="30" spans="2:6" ht="12.75">
      <c r="B30" s="304" t="s">
        <v>147</v>
      </c>
      <c r="C30" s="305" t="s">
        <v>67</v>
      </c>
      <c r="D30" s="305" t="s">
        <v>130</v>
      </c>
      <c r="E30" s="305" t="s">
        <v>68</v>
      </c>
      <c r="F30" s="305" t="s">
        <v>132</v>
      </c>
    </row>
    <row r="31" spans="2:6" ht="9.75">
      <c r="B31" s="297" t="s">
        <v>138</v>
      </c>
      <c r="C31" s="315">
        <v>353.4</v>
      </c>
      <c r="D31" s="311"/>
      <c r="E31" s="302"/>
      <c r="F31" s="302"/>
    </row>
    <row r="32" spans="2:6" ht="9.75">
      <c r="B32" s="297" t="s">
        <v>139</v>
      </c>
      <c r="C32" s="315">
        <v>271.4</v>
      </c>
      <c r="D32" s="311"/>
      <c r="E32" s="302"/>
      <c r="F32" s="302"/>
    </row>
    <row r="33" spans="2:6" ht="9.75">
      <c r="B33" s="297" t="s">
        <v>140</v>
      </c>
      <c r="C33" s="315">
        <v>309.2</v>
      </c>
      <c r="D33" s="311"/>
      <c r="E33" s="302"/>
      <c r="F33" s="302"/>
    </row>
    <row r="34" spans="2:6" ht="9.75">
      <c r="B34" s="297" t="s">
        <v>141</v>
      </c>
      <c r="C34" s="315">
        <v>516.9</v>
      </c>
      <c r="D34" s="311"/>
      <c r="E34" s="302"/>
      <c r="F34" s="302"/>
    </row>
    <row r="35" spans="2:6" ht="9.75">
      <c r="B35" s="297" t="s">
        <v>142</v>
      </c>
      <c r="C35" s="315">
        <v>43.8</v>
      </c>
      <c r="D35" s="311"/>
      <c r="E35" s="302"/>
      <c r="F35" s="302"/>
    </row>
    <row r="36" spans="3:4" ht="9.75">
      <c r="C36" s="312"/>
      <c r="D36" s="312"/>
    </row>
    <row r="37" spans="3:4" ht="9.75">
      <c r="C37" s="312"/>
      <c r="D37" s="312"/>
    </row>
    <row r="38" spans="2:6" ht="9.75">
      <c r="B38" s="294" t="s">
        <v>138</v>
      </c>
      <c r="C38" s="311"/>
      <c r="D38" s="315">
        <v>375</v>
      </c>
      <c r="E38" s="302"/>
      <c r="F38" s="302"/>
    </row>
    <row r="39" spans="2:6" ht="9.75">
      <c r="B39" s="294" t="s">
        <v>143</v>
      </c>
      <c r="C39" s="311"/>
      <c r="D39" s="315">
        <v>829</v>
      </c>
      <c r="E39" s="302"/>
      <c r="F39" s="302"/>
    </row>
    <row r="40" spans="2:6" ht="9.75">
      <c r="B40" s="297" t="s">
        <v>137</v>
      </c>
      <c r="C40" s="311"/>
      <c r="D40" s="315">
        <v>299</v>
      </c>
      <c r="E40" s="302"/>
      <c r="F40" s="302"/>
    </row>
    <row r="41" spans="2:6" ht="9.75">
      <c r="B41" s="294" t="s">
        <v>149</v>
      </c>
      <c r="C41" s="311"/>
      <c r="D41" s="315">
        <v>534</v>
      </c>
      <c r="E41" s="302"/>
      <c r="F41" s="302"/>
    </row>
    <row r="42" spans="2:6" ht="9.75">
      <c r="B42" s="294" t="s">
        <v>150</v>
      </c>
      <c r="C42" s="311"/>
      <c r="D42" s="315">
        <v>-66</v>
      </c>
      <c r="E42" s="302"/>
      <c r="F42" s="302"/>
    </row>
    <row r="45" spans="2:6" ht="9.75">
      <c r="B45" s="294" t="s">
        <v>142</v>
      </c>
      <c r="C45" s="302"/>
      <c r="D45" s="302"/>
      <c r="E45" s="315">
        <f>+E7-E46-E47-E49-E50-E48</f>
        <v>3.969999999999743</v>
      </c>
      <c r="F45" s="302"/>
    </row>
    <row r="46" spans="2:6" ht="9.75">
      <c r="B46" s="294" t="s">
        <v>138</v>
      </c>
      <c r="C46" s="302"/>
      <c r="D46" s="302"/>
      <c r="E46" s="315">
        <v>84.4</v>
      </c>
      <c r="F46" s="302"/>
    </row>
    <row r="47" spans="2:6" ht="9.75">
      <c r="B47" s="294" t="s">
        <v>152</v>
      </c>
      <c r="C47" s="302"/>
      <c r="D47" s="302"/>
      <c r="E47" s="315">
        <v>53.9</v>
      </c>
      <c r="F47" s="302"/>
    </row>
    <row r="48" spans="2:6" ht="9.75">
      <c r="B48" s="294" t="s">
        <v>151</v>
      </c>
      <c r="C48" s="302"/>
      <c r="D48" s="302"/>
      <c r="E48" s="315">
        <v>129.3</v>
      </c>
      <c r="F48" s="302"/>
    </row>
    <row r="49" spans="2:6" ht="9.75">
      <c r="B49" s="294" t="s">
        <v>139</v>
      </c>
      <c r="C49" s="302"/>
      <c r="D49" s="302"/>
      <c r="E49" s="315">
        <v>743.9</v>
      </c>
      <c r="F49" s="302"/>
    </row>
    <row r="50" spans="2:6" ht="9.75">
      <c r="B50" s="294" t="s">
        <v>153</v>
      </c>
      <c r="C50" s="302"/>
      <c r="D50" s="302"/>
      <c r="E50" s="315">
        <v>375.4</v>
      </c>
      <c r="F50" s="302"/>
    </row>
    <row r="53" spans="2:6" ht="9.75">
      <c r="B53" s="294" t="s">
        <v>138</v>
      </c>
      <c r="C53" s="302"/>
      <c r="D53" s="302"/>
      <c r="E53" s="302"/>
      <c r="F53" s="315">
        <v>245</v>
      </c>
    </row>
    <row r="54" spans="2:6" ht="9.75">
      <c r="B54" s="294" t="s">
        <v>144</v>
      </c>
      <c r="C54" s="302"/>
      <c r="D54" s="302"/>
      <c r="E54" s="302"/>
      <c r="F54" s="315">
        <v>198</v>
      </c>
    </row>
    <row r="55" spans="2:6" ht="9.75">
      <c r="B55" s="294" t="s">
        <v>145</v>
      </c>
      <c r="C55" s="302"/>
      <c r="D55" s="302"/>
      <c r="E55" s="302"/>
      <c r="F55" s="315">
        <v>374</v>
      </c>
    </row>
    <row r="56" spans="2:6" ht="9.75">
      <c r="B56" s="294" t="s">
        <v>139</v>
      </c>
      <c r="C56" s="302"/>
      <c r="D56" s="302"/>
      <c r="E56" s="302"/>
      <c r="F56" s="315">
        <v>220</v>
      </c>
    </row>
    <row r="57" spans="2:6" ht="9.75">
      <c r="B57" s="294" t="s">
        <v>146</v>
      </c>
      <c r="C57" s="302"/>
      <c r="D57" s="302"/>
      <c r="E57" s="302"/>
      <c r="F57" s="315">
        <v>155</v>
      </c>
    </row>
    <row r="58" spans="2:6" ht="9.75">
      <c r="B58" s="294" t="s">
        <v>142</v>
      </c>
      <c r="C58" s="302"/>
      <c r="D58" s="302"/>
      <c r="E58" s="302"/>
      <c r="F58" s="315">
        <v>5</v>
      </c>
    </row>
    <row r="62" spans="2:6" ht="26.25">
      <c r="B62" s="304" t="s">
        <v>148</v>
      </c>
      <c r="C62" s="305" t="s">
        <v>67</v>
      </c>
      <c r="D62" s="305" t="s">
        <v>130</v>
      </c>
      <c r="E62" s="305" t="s">
        <v>68</v>
      </c>
      <c r="F62" s="305" t="s">
        <v>132</v>
      </c>
    </row>
    <row r="63" spans="2:6" ht="9.75">
      <c r="B63" s="297" t="s">
        <v>138</v>
      </c>
      <c r="C63" s="307">
        <f>+C31/$C$7</f>
        <v>0.23643540509801295</v>
      </c>
      <c r="D63" s="302"/>
      <c r="E63" s="302"/>
      <c r="F63" s="302"/>
    </row>
    <row r="64" spans="2:6" ht="9.75">
      <c r="B64" s="297" t="s">
        <v>139</v>
      </c>
      <c r="C64" s="307">
        <f>+C32/$C$7</f>
        <v>0.18157489797283735</v>
      </c>
      <c r="D64" s="302"/>
      <c r="E64" s="302"/>
      <c r="F64" s="302"/>
    </row>
    <row r="65" spans="2:6" ht="9.75">
      <c r="B65" s="297" t="s">
        <v>140</v>
      </c>
      <c r="C65" s="307">
        <f>+C33/$C$7</f>
        <v>0.2068642536963939</v>
      </c>
      <c r="D65" s="302"/>
      <c r="E65" s="302"/>
      <c r="F65" s="302"/>
    </row>
    <row r="66" spans="2:6" ht="9.75">
      <c r="B66" s="297" t="s">
        <v>141</v>
      </c>
      <c r="C66" s="307">
        <f>+C34/$C$7</f>
        <v>0.34582190406101554</v>
      </c>
      <c r="D66" s="302"/>
      <c r="E66" s="302"/>
      <c r="F66" s="302"/>
    </row>
    <row r="67" spans="2:6" ht="9.75">
      <c r="B67" s="297" t="s">
        <v>142</v>
      </c>
      <c r="C67" s="307">
        <f>+C35/$C$7</f>
        <v>0.029303539171740146</v>
      </c>
      <c r="D67" s="302"/>
      <c r="E67" s="302"/>
      <c r="F67" s="302"/>
    </row>
    <row r="70" spans="2:6" ht="9.75">
      <c r="B70" s="294" t="s">
        <v>138</v>
      </c>
      <c r="C70" s="302"/>
      <c r="D70" s="307">
        <f>+D38/$D$7</f>
        <v>0.1902587519025875</v>
      </c>
      <c r="E70" s="302"/>
      <c r="F70" s="302"/>
    </row>
    <row r="71" spans="2:6" ht="9.75">
      <c r="B71" s="294" t="s">
        <v>143</v>
      </c>
      <c r="C71" s="302"/>
      <c r="D71" s="307">
        <f>+D39/$D$7</f>
        <v>0.42059868087265345</v>
      </c>
      <c r="E71" s="302"/>
      <c r="F71" s="302"/>
    </row>
    <row r="72" spans="2:6" ht="9.75">
      <c r="B72" s="297" t="s">
        <v>137</v>
      </c>
      <c r="C72" s="302"/>
      <c r="D72" s="307">
        <f>+D40/$D$7</f>
        <v>0.15169964485032977</v>
      </c>
      <c r="E72" s="302"/>
      <c r="F72" s="302"/>
    </row>
    <row r="73" spans="2:6" ht="9.75">
      <c r="B73" s="294" t="s">
        <v>149</v>
      </c>
      <c r="C73" s="302"/>
      <c r="D73" s="307">
        <f>+D41/$D$7</f>
        <v>0.2709284627092846</v>
      </c>
      <c r="E73" s="302"/>
      <c r="F73" s="302"/>
    </row>
    <row r="74" spans="2:6" ht="9.75">
      <c r="B74" s="294" t="s">
        <v>150</v>
      </c>
      <c r="C74" s="302"/>
      <c r="D74" s="307">
        <f>+D42/$D$7</f>
        <v>-0.0334855403348554</v>
      </c>
      <c r="E74" s="302"/>
      <c r="F74" s="302"/>
    </row>
    <row r="77" spans="2:6" ht="9.75">
      <c r="B77" s="294" t="s">
        <v>142</v>
      </c>
      <c r="C77" s="302"/>
      <c r="D77" s="302"/>
      <c r="E77" s="307">
        <f aca="true" t="shared" si="0" ref="E77:E82">+E45/$E$7</f>
        <v>0.0028543285857051655</v>
      </c>
      <c r="F77" s="302"/>
    </row>
    <row r="78" spans="2:6" ht="9.75">
      <c r="B78" s="294" t="s">
        <v>138</v>
      </c>
      <c r="C78" s="302"/>
      <c r="D78" s="302"/>
      <c r="E78" s="307">
        <f t="shared" si="0"/>
        <v>0.06068144398829511</v>
      </c>
      <c r="F78" s="302"/>
    </row>
    <row r="79" spans="2:6" ht="9.75">
      <c r="B79" s="294" t="s">
        <v>152</v>
      </c>
      <c r="C79" s="302"/>
      <c r="D79" s="302"/>
      <c r="E79" s="307">
        <f t="shared" si="0"/>
        <v>0.0387527231157477</v>
      </c>
      <c r="F79" s="302"/>
    </row>
    <row r="80" spans="2:6" ht="9.75">
      <c r="B80" s="294" t="s">
        <v>151</v>
      </c>
      <c r="C80" s="302"/>
      <c r="D80" s="302"/>
      <c r="E80" s="307">
        <f t="shared" si="0"/>
        <v>0.09296339701050423</v>
      </c>
      <c r="F80" s="302"/>
    </row>
    <row r="81" spans="2:6" ht="9.75">
      <c r="B81" s="294" t="s">
        <v>139</v>
      </c>
      <c r="C81" s="302"/>
      <c r="D81" s="302"/>
      <c r="E81" s="307">
        <f t="shared" si="0"/>
        <v>0.5348450969537053</v>
      </c>
      <c r="F81" s="302"/>
    </row>
    <row r="82" spans="2:6" ht="9.75">
      <c r="B82" s="294" t="s">
        <v>153</v>
      </c>
      <c r="C82" s="302"/>
      <c r="D82" s="302"/>
      <c r="E82" s="307">
        <f t="shared" si="0"/>
        <v>0.2699030103460424</v>
      </c>
      <c r="F82" s="302"/>
    </row>
    <row r="83" spans="2:6" ht="9.75">
      <c r="B83" s="308"/>
      <c r="C83" s="309"/>
      <c r="D83" s="309"/>
      <c r="E83" s="310"/>
      <c r="F83" s="309"/>
    </row>
    <row r="86" spans="2:6" ht="9.75">
      <c r="B86" s="294" t="s">
        <v>138</v>
      </c>
      <c r="C86" s="302"/>
      <c r="D86" s="302"/>
      <c r="E86" s="302"/>
      <c r="F86" s="307">
        <f aca="true" t="shared" si="1" ref="F86:F91">+F53/$F$7</f>
        <v>0.2046961473678582</v>
      </c>
    </row>
    <row r="87" spans="2:6" ht="9.75">
      <c r="B87" s="294" t="s">
        <v>144</v>
      </c>
      <c r="C87" s="302"/>
      <c r="D87" s="302"/>
      <c r="E87" s="302"/>
      <c r="F87" s="307">
        <f t="shared" si="1"/>
        <v>0.16542790685239153</v>
      </c>
    </row>
    <row r="88" spans="2:6" ht="9.75">
      <c r="B88" s="294" t="s">
        <v>145</v>
      </c>
      <c r="C88" s="302"/>
      <c r="D88" s="302"/>
      <c r="E88" s="302"/>
      <c r="F88" s="307">
        <f t="shared" si="1"/>
        <v>0.3124749351656284</v>
      </c>
    </row>
    <row r="89" spans="2:6" ht="9.75">
      <c r="B89" s="294" t="s">
        <v>139</v>
      </c>
      <c r="C89" s="302"/>
      <c r="D89" s="302"/>
      <c r="E89" s="302"/>
      <c r="F89" s="307">
        <f t="shared" si="1"/>
        <v>0.18380878539154613</v>
      </c>
    </row>
    <row r="90" spans="2:6" ht="9.75">
      <c r="B90" s="294" t="s">
        <v>146</v>
      </c>
      <c r="C90" s="302"/>
      <c r="D90" s="302"/>
      <c r="E90" s="302"/>
      <c r="F90" s="307">
        <f t="shared" si="1"/>
        <v>0.1295016442531348</v>
      </c>
    </row>
    <row r="91" spans="2:6" ht="9.75">
      <c r="B91" s="294" t="s">
        <v>142</v>
      </c>
      <c r="C91" s="302"/>
      <c r="D91" s="302"/>
      <c r="E91" s="302"/>
      <c r="F91" s="307">
        <f t="shared" si="1"/>
        <v>0.004177472395262412</v>
      </c>
    </row>
  </sheetData>
  <sheetProtection/>
  <printOptions/>
  <pageMargins left="0.2" right="0.2" top="1" bottom="1" header="0.5" footer="0.5"/>
  <pageSetup horizontalDpi="600" verticalDpi="600" orientation="portrait" paperSize="9" scale="12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Pereira Biondi Oliveira Manuela</cp:lastModifiedBy>
  <cp:lastPrinted>2012-04-04T05:47:28Z</cp:lastPrinted>
  <dcterms:created xsi:type="dcterms:W3CDTF">2005-02-09T18:01:54Z</dcterms:created>
  <dcterms:modified xsi:type="dcterms:W3CDTF">2024-03-28T14:00:34Z</dcterms:modified>
  <cp:category/>
  <cp:version/>
  <cp:contentType/>
  <cp:contentStatus/>
</cp:coreProperties>
</file>