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92" windowWidth="15192" windowHeight="838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<sst xmlns="http://schemas.openxmlformats.org/spreadsheetml/2006/main" count="177" uniqueCount="93">
  <si>
    <t xml:space="preserve">Ricavi </t>
  </si>
  <si>
    <t>Altri ricavi operativi</t>
  </si>
  <si>
    <t>Costi per servizi</t>
  </si>
  <si>
    <t>Costi del personale</t>
  </si>
  <si>
    <t>Altre spese operative</t>
  </si>
  <si>
    <t>Costi capitalizzati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</si>
  <si>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</si>
  <si>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</si>
  <si>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</si>
  <si>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</si>
  <si>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</si>
  <si>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</si>
  <si>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</si>
  <si>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</si>
  <si>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</si>
  <si>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</si>
  <si>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</si>
  <si>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</si>
  <si>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</si>
  <si>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</si>
  <si>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</si>
  <si>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</si>
  <si>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</si>
  <si>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</si>
  <si>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</si>
  <si>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</si>
  <si>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</si>
  <si>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</si>
  <si>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</si>
  <si>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</si>
  <si>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</si>
  <si>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</si>
  <si>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</si>
  <si>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</si>
  <si>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b</t>
  </si>
  <si>
    <t>c</t>
  </si>
  <si>
    <t>e</t>
  </si>
  <si>
    <t>Crediti finanziari non correnti</t>
  </si>
  <si>
    <t>(mln €)</t>
  </si>
  <si>
    <t>Rifiuti commercializzati</t>
  </si>
  <si>
    <t>Sottoprodotti impianti</t>
  </si>
  <si>
    <t>Attribuibile:</t>
  </si>
  <si>
    <t>Azionisti della Controllante</t>
  </si>
  <si>
    <t>Azionisti di minoranza</t>
  </si>
  <si>
    <t>Acquedotto</t>
  </si>
  <si>
    <t>Ammortamenti, accantonamenti e svalutazioni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</si>
  <si>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</si>
  <si>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</si>
  <si>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</si>
  <si>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</si>
  <si>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</si>
  <si>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</si>
  <si>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</si>
  <si>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</si>
  <si>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</si>
  <si>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</si>
  <si>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g</t>
  </si>
  <si>
    <t>Mezzi equivalenti a disponibilità liquide</t>
  </si>
  <si>
    <t>Debito finanziario corrente</t>
  </si>
  <si>
    <t>Parte corrente del debito finanziario non corrente</t>
  </si>
  <si>
    <t>f</t>
  </si>
  <si>
    <t>h</t>
  </si>
  <si>
    <t>Debito finanziario non corrente</t>
  </si>
  <si>
    <t>Strumenti di debito</t>
  </si>
  <si>
    <t>Debiti commerciali e altri debiti non correnti</t>
  </si>
  <si>
    <t>i</t>
  </si>
  <si>
    <t>j</t>
  </si>
  <si>
    <t>k</t>
  </si>
  <si>
    <t>l</t>
  </si>
  <si>
    <t>m</t>
  </si>
  <si>
    <t>Altre attività finanziarie correnti</t>
  </si>
  <si>
    <t xml:space="preserve"> </t>
  </si>
  <si>
    <t>Indebitamento finanziario netto (NetDebt)</t>
  </si>
  <si>
    <t>Margine operativo lordo adjusted</t>
  </si>
  <si>
    <t>Margine operativo netto adjusted</t>
  </si>
  <si>
    <t>Gestione finanziaria</t>
  </si>
  <si>
    <t>Altri ricavi (costi) non operativi</t>
  </si>
  <si>
    <t>Risultato ante-imposte adjusted</t>
  </si>
  <si>
    <t>Imposte</t>
  </si>
  <si>
    <t>Risultato netto adjusted</t>
  </si>
  <si>
    <t>Risultato da special item</t>
  </si>
  <si>
    <t>Utile netto adjusted</t>
  </si>
  <si>
    <t xml:space="preserve">Materie prime e materiali </t>
  </si>
  <si>
    <t>30/06/2023</t>
  </si>
  <si>
    <t>31/12/2022</t>
  </si>
  <si>
    <r>
      <t>Liquidità</t>
    </r>
    <r>
      <rPr>
        <sz val="9"/>
        <color indexed="8"/>
        <rFont val="Arial"/>
        <family val="2"/>
      </rPr>
      <t xml:space="preserve"> (A+B+C)</t>
    </r>
  </si>
  <si>
    <r>
      <t>Indebitamento finanziario corrente</t>
    </r>
    <r>
      <rPr>
        <sz val="9"/>
        <color indexed="8"/>
        <rFont val="Arial"/>
        <family val="2"/>
      </rPr>
      <t xml:space="preserve"> (E+F)</t>
    </r>
  </si>
  <si>
    <r>
      <t xml:space="preserve">Indebitamento finanziario corrente netto </t>
    </r>
    <r>
      <rPr>
        <sz val="9"/>
        <color indexed="8"/>
        <rFont val="Arial"/>
        <family val="2"/>
      </rPr>
      <t>(G+D)</t>
    </r>
  </si>
  <si>
    <r>
      <t xml:space="preserve">Indebitamento finanziario non corrente </t>
    </r>
    <r>
      <rPr>
        <sz val="9"/>
        <color indexed="8"/>
        <rFont val="Arial"/>
        <family val="2"/>
      </rPr>
      <t>(I+J+L)</t>
    </r>
  </si>
  <si>
    <r>
      <t xml:space="preserve">Totale indebitamento finanziario </t>
    </r>
    <r>
      <rPr>
        <sz val="9"/>
        <color indexed="8"/>
        <rFont val="Arial"/>
        <family val="2"/>
      </rPr>
      <t>(H+L)</t>
    </r>
  </si>
  <si>
    <t>30/06/2023*</t>
  </si>
  <si>
    <t>30/06/2022*</t>
  </si>
  <si>
    <t>* Valori al netto delle rettifiche gestionali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</si>
</sst>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mmm\-yyyy"/>
    <numFmt numFmtId="192" formatCode="0.0000"/>
    <numFmt numFmtId="193" formatCode="0.000"/>
    <numFmt numFmtId="194" formatCode="[$-410]dddd\ d\ mmmm\ yyyy"/>
    <numFmt numFmtId="195" formatCode="0.00000"/>
    <numFmt numFmtId="196" formatCode="\(#,##0.0\);\+#,##0.0"/>
    <numFmt numFmtId="197" formatCode="#,##0.0"/>
    <numFmt numFmtId="198" formatCode="#,##0.00;\(#,##0\)"/>
    <numFmt numFmtId="199" formatCode="0.0\ &quot;p.p&quot;"/>
    <numFmt numFmtId="200" formatCode="\+0.0\ &quot;p.p&quot;;\(0.0\)\ &quot;p.p.&quot;"/>
    <numFmt numFmtId="201" formatCode="#,##0.0;\(#,##0.0\)"/>
    <numFmt numFmtId="202" formatCode="#,##0.0;\(#,##0.0\);_-* &quot;-&quot;?;_-@_-"/>
    <numFmt numFmtId="203" formatCode="#,##0.0;\(#,##0.0\);\-"/>
    <numFmt numFmtId="204" formatCode="_-* #,##0.0\ _€_-;\-* #,##0.0\ _€_-;_-* &quot;-&quot;?\ _€_-;_-@_-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  <numFmt numFmtId="209" formatCode="\ #,##0.0;\(#,##0.0\)"/>
    <numFmt numFmtId="210" formatCode="_-* #,##0.00\ _€_-;\-* #,##0.00\ _€_-;_-* &quot;-&quot;??\ _€_-;_-@_-"/>
    <numFmt numFmtId="211" formatCode="_-* #,##0.000_-;\-* #,##0.000_-;_-* &quot;-&quot;??_-;_-@_-"/>
    <numFmt numFmtId="212" formatCode="_-* #,##0.000\ _€_-;\-* #,##0.000\ _€_-;_-* &quot;-&quot;???\ _€_-;_-@_-"/>
    <numFmt numFmtId="213" formatCode="\+0.0%;\-0.0%"/>
  </numFmts>
  <fonts count="53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  <font>
      <i/>
      <sz val="9"/>
      <color rgb="FF21252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8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6" fontId="5" fillId="35" borderId="0" xfId="5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37" fontId="6" fillId="35" borderId="11" xfId="47" applyFont="1" applyFill="1" applyBorder="1" applyAlignment="1" applyProtection="1">
      <alignment vertical="center" wrapText="1"/>
      <protection hidden="1"/>
    </xf>
    <xf numFmtId="201" fontId="9" fillId="35" borderId="0" xfId="47" applyNumberFormat="1" applyFont="1" applyFill="1" applyBorder="1" applyAlignment="1" applyProtection="1">
      <alignment vertical="center"/>
      <protection locked="0"/>
    </xf>
    <xf numFmtId="201" fontId="5" fillId="35" borderId="0" xfId="47" applyNumberFormat="1" applyFont="1" applyFill="1" applyBorder="1" applyAlignment="1" applyProtection="1">
      <alignment vertical="center"/>
      <protection locked="0"/>
    </xf>
    <xf numFmtId="201" fontId="9" fillId="35" borderId="12" xfId="47" applyNumberFormat="1" applyFont="1" applyFill="1" applyBorder="1" applyAlignment="1" applyProtection="1">
      <alignment vertical="center"/>
      <protection locked="0"/>
    </xf>
    <xf numFmtId="201" fontId="5" fillId="35" borderId="0" xfId="0" applyNumberFormat="1" applyFont="1" applyFill="1" applyAlignment="1">
      <alignment vertical="center"/>
    </xf>
    <xf numFmtId="201" fontId="6" fillId="35" borderId="0" xfId="47" applyNumberFormat="1" applyFont="1" applyFill="1" applyAlignment="1" applyProtection="1">
      <alignment horizontal="right" vertical="center"/>
      <protection hidden="1"/>
    </xf>
    <xf numFmtId="201" fontId="10" fillId="35" borderId="0" xfId="0" applyNumberFormat="1" applyFont="1" applyFill="1" applyAlignment="1">
      <alignment vertical="center"/>
    </xf>
    <xf numFmtId="201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37" fontId="6" fillId="35" borderId="0" xfId="47" applyFont="1" applyFill="1" applyAlignment="1" applyProtection="1">
      <alignment horizontal="left"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8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6" fontId="3" fillId="35" borderId="0" xfId="50" applyNumberFormat="1" applyFont="1" applyFill="1" applyBorder="1" applyAlignment="1">
      <alignment vertical="center" wrapText="1"/>
    </xf>
    <xf numFmtId="188" fontId="8" fillId="35" borderId="0" xfId="0" applyNumberFormat="1" applyFont="1" applyFill="1" applyBorder="1" applyAlignment="1">
      <alignment vertical="center" wrapText="1"/>
    </xf>
    <xf numFmtId="187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4" fillId="35" borderId="0" xfId="50" applyNumberFormat="1" applyFont="1" applyFill="1" applyBorder="1" applyAlignment="1">
      <alignment vertical="center" wrapText="1"/>
    </xf>
    <xf numFmtId="196" fontId="6" fillId="35" borderId="0" xfId="0" applyNumberFormat="1" applyFont="1" applyFill="1" applyBorder="1" applyAlignment="1">
      <alignment vertical="center" wrapText="1"/>
    </xf>
    <xf numFmtId="187" fontId="6" fillId="35" borderId="15" xfId="50" applyNumberFormat="1" applyFont="1" applyFill="1" applyBorder="1" applyAlignment="1">
      <alignment vertical="center" wrapText="1"/>
    </xf>
    <xf numFmtId="190" fontId="6" fillId="35" borderId="0" xfId="44" applyNumberFormat="1" applyFont="1" applyFill="1" applyBorder="1" applyAlignment="1">
      <alignment vertical="center" wrapText="1"/>
    </xf>
    <xf numFmtId="186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9" fontId="9" fillId="35" borderId="12" xfId="0" applyNumberFormat="1" applyFont="1" applyFill="1" applyBorder="1" applyAlignment="1">
      <alignment vertical="center"/>
    </xf>
    <xf numFmtId="186" fontId="3" fillId="35" borderId="12" xfId="50" applyNumberFormat="1" applyFont="1" applyFill="1" applyBorder="1" applyAlignment="1">
      <alignment vertical="center" wrapText="1"/>
    </xf>
    <xf numFmtId="188" fontId="8" fillId="35" borderId="12" xfId="0" applyNumberFormat="1" applyFont="1" applyFill="1" applyBorder="1" applyAlignment="1">
      <alignment vertical="center" wrapText="1"/>
    </xf>
    <xf numFmtId="187" fontId="8" fillId="35" borderId="17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8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84" fontId="4" fillId="35" borderId="0" xfId="44" applyNumberFormat="1" applyFont="1" applyFill="1" applyBorder="1" applyAlignment="1">
      <alignment vertical="center" wrapText="1"/>
    </xf>
    <xf numFmtId="187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9" fontId="5" fillId="35" borderId="11" xfId="0" applyNumberFormat="1" applyFont="1" applyFill="1" applyBorder="1" applyAlignment="1">
      <alignment vertical="center"/>
    </xf>
    <xf numFmtId="188" fontId="6" fillId="35" borderId="11" xfId="44" applyNumberFormat="1" applyFont="1" applyFill="1" applyBorder="1" applyAlignment="1">
      <alignment vertical="center" wrapText="1"/>
    </xf>
    <xf numFmtId="187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9" fontId="5" fillId="35" borderId="0" xfId="0" applyNumberFormat="1" applyFont="1" applyFill="1" applyAlignment="1">
      <alignment vertical="center"/>
    </xf>
    <xf numFmtId="186" fontId="6" fillId="35" borderId="11" xfId="50" applyNumberFormat="1" applyFont="1" applyFill="1" applyBorder="1" applyAlignment="1">
      <alignment vertical="center" wrapText="1"/>
    </xf>
    <xf numFmtId="200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7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9" fontId="8" fillId="35" borderId="0" xfId="0" applyNumberFormat="1" applyFont="1" applyFill="1" applyBorder="1" applyAlignment="1">
      <alignment vertical="center" wrapText="1"/>
    </xf>
    <xf numFmtId="189" fontId="8" fillId="35" borderId="12" xfId="0" applyNumberFormat="1" applyFont="1" applyFill="1" applyBorder="1" applyAlignment="1">
      <alignment vertical="center" wrapText="1"/>
    </xf>
    <xf numFmtId="188" fontId="6" fillId="35" borderId="11" xfId="0" applyNumberFormat="1" applyFont="1" applyFill="1" applyBorder="1" applyAlignment="1">
      <alignment vertical="center" wrapText="1"/>
    </xf>
    <xf numFmtId="186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9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84" fontId="8" fillId="35" borderId="12" xfId="44" applyNumberFormat="1" applyFont="1" applyFill="1" applyBorder="1" applyAlignment="1">
      <alignment vertical="center" wrapText="1"/>
    </xf>
    <xf numFmtId="184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8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90" fontId="6" fillId="35" borderId="11" xfId="44" applyNumberFormat="1" applyFont="1" applyFill="1" applyBorder="1" applyAlignment="1">
      <alignment vertical="center" wrapText="1"/>
    </xf>
    <xf numFmtId="190" fontId="8" fillId="35" borderId="0" xfId="0" applyNumberFormat="1" applyFont="1" applyFill="1" applyBorder="1" applyAlignment="1">
      <alignment vertical="center" wrapText="1"/>
    </xf>
    <xf numFmtId="190" fontId="5" fillId="35" borderId="0" xfId="0" applyNumberFormat="1" applyFont="1" applyFill="1" applyAlignment="1">
      <alignment vertical="center"/>
    </xf>
    <xf numFmtId="209" fontId="6" fillId="35" borderId="0" xfId="44" applyNumberFormat="1" applyFont="1" applyFill="1" applyAlignment="1" applyProtection="1">
      <alignment horizontal="right" vertical="center"/>
      <protection hidden="1"/>
    </xf>
    <xf numFmtId="209" fontId="9" fillId="35" borderId="12" xfId="44" applyNumberFormat="1" applyFont="1" applyFill="1" applyBorder="1" applyAlignment="1" applyProtection="1">
      <alignment vertical="center"/>
      <protection locked="0"/>
    </xf>
    <xf numFmtId="209" fontId="8" fillId="35" borderId="12" xfId="44" applyNumberFormat="1" applyFont="1" applyFill="1" applyBorder="1" applyAlignment="1" applyProtection="1">
      <alignment horizontal="right" vertical="center"/>
      <protection hidden="1"/>
    </xf>
    <xf numFmtId="209" fontId="5" fillId="35" borderId="0" xfId="44" applyNumberFormat="1" applyFont="1" applyFill="1" applyBorder="1" applyAlignment="1" applyProtection="1">
      <alignment vertical="center"/>
      <protection locked="0"/>
    </xf>
    <xf numFmtId="209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>
      <alignment vertical="center"/>
    </xf>
    <xf numFmtId="37" fontId="8" fillId="35" borderId="0" xfId="47" applyFont="1" applyFill="1" applyBorder="1" applyAlignment="1" applyProtection="1">
      <alignment vertical="center"/>
      <protection hidden="1"/>
    </xf>
    <xf numFmtId="209" fontId="9" fillId="35" borderId="0" xfId="44" applyNumberFormat="1" applyFont="1" applyFill="1" applyBorder="1" applyAlignment="1" applyProtection="1">
      <alignment vertical="center"/>
      <protection locked="0"/>
    </xf>
    <xf numFmtId="211" fontId="2" fillId="35" borderId="0" xfId="44" applyNumberFormat="1" applyFont="1" applyFill="1" applyBorder="1" applyAlignment="1">
      <alignment/>
    </xf>
    <xf numFmtId="37" fontId="6" fillId="35" borderId="12" xfId="47" applyFont="1" applyFill="1" applyBorder="1" applyAlignment="1" applyProtection="1">
      <alignment vertical="center"/>
      <protection hidden="1"/>
    </xf>
    <xf numFmtId="209" fontId="6" fillId="35" borderId="12" xfId="44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49" fontId="7" fillId="35" borderId="0" xfId="0" applyNumberFormat="1" applyFont="1" applyFill="1" applyAlignment="1">
      <alignment horizontal="left" vertical="center"/>
    </xf>
    <xf numFmtId="201" fontId="9" fillId="35" borderId="0" xfId="47" applyNumberFormat="1" applyFont="1" applyFill="1" applyBorder="1" applyAlignment="1" applyProtection="1">
      <alignment horizontal="right" vertical="center"/>
      <protection locked="0"/>
    </xf>
    <xf numFmtId="201" fontId="5" fillId="35" borderId="0" xfId="47" applyNumberFormat="1" applyFont="1" applyFill="1" applyBorder="1" applyAlignment="1" applyProtection="1">
      <alignment horizontal="right" vertical="center"/>
      <protection locked="0"/>
    </xf>
    <xf numFmtId="37" fontId="6" fillId="35" borderId="0" xfId="47" applyFont="1" applyFill="1" applyBorder="1" applyAlignment="1" applyProtection="1">
      <alignment horizontal="left" vertical="center" wrapText="1"/>
      <protection hidden="1"/>
    </xf>
    <xf numFmtId="178" fontId="7" fillId="35" borderId="0" xfId="47" applyNumberFormat="1" applyFont="1" applyFill="1" applyBorder="1" applyAlignment="1" applyProtection="1" quotePrefix="1">
      <alignment horizontal="right" vertical="center" wrapText="1"/>
      <protection/>
    </xf>
    <xf numFmtId="201" fontId="9" fillId="35" borderId="12" xfId="47" applyNumberFormat="1" applyFont="1" applyFill="1" applyBorder="1" applyAlignment="1" applyProtection="1">
      <alignment vertical="center"/>
      <protection/>
    </xf>
    <xf numFmtId="201" fontId="5" fillId="35" borderId="0" xfId="47" applyNumberFormat="1" applyFont="1" applyFill="1" applyBorder="1" applyAlignment="1" applyProtection="1" quotePrefix="1">
      <alignment horizontal="right" vertical="center"/>
      <protection locked="0"/>
    </xf>
    <xf numFmtId="201" fontId="5" fillId="35" borderId="0" xfId="0" applyNumberFormat="1" applyFont="1" applyFill="1" applyAlignment="1" quotePrefix="1">
      <alignment horizontal="right" vertical="center"/>
    </xf>
    <xf numFmtId="201" fontId="5" fillId="35" borderId="0" xfId="47" applyNumberFormat="1" applyFont="1" applyFill="1" applyBorder="1" applyAlignment="1" applyProtection="1">
      <alignment vertical="center"/>
      <protection/>
    </xf>
    <xf numFmtId="209" fontId="9" fillId="35" borderId="12" xfId="44" applyNumberFormat="1" applyFont="1" applyFill="1" applyBorder="1" applyAlignment="1" applyProtection="1">
      <alignment vertical="center"/>
      <protection/>
    </xf>
    <xf numFmtId="0" fontId="52" fillId="0" borderId="0" xfId="0" applyFont="1" applyAlignment="1">
      <alignment vertical="center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19050</xdr:rowOff>
    </xdr:from>
    <xdr:to>
      <xdr:col>0</xdr:col>
      <xdr:colOff>1171575</xdr:colOff>
      <xdr:row>1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90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6</v>
      </c>
      <c r="C3" s="2"/>
      <c r="D3" s="2"/>
    </row>
    <row r="4" spans="2:4" ht="11.25">
      <c r="B4" s="3" t="s">
        <v>46</v>
      </c>
      <c r="C4" s="109" t="s">
        <v>90</v>
      </c>
      <c r="D4" s="109" t="s">
        <v>91</v>
      </c>
    </row>
    <row r="5" spans="2:4" ht="11.25">
      <c r="B5" s="129"/>
      <c r="C5" s="130"/>
      <c r="D5" s="130"/>
    </row>
    <row r="6" spans="2:4" ht="12">
      <c r="B6" s="5" t="s">
        <v>0</v>
      </c>
      <c r="C6" s="127">
        <v>8297.5</v>
      </c>
      <c r="D6" s="127">
        <v>8896</v>
      </c>
    </row>
    <row r="7" spans="2:4" ht="11.25">
      <c r="B7" s="6" t="s">
        <v>1</v>
      </c>
      <c r="C7" s="128">
        <v>299.3</v>
      </c>
      <c r="D7" s="128">
        <v>219.4</v>
      </c>
    </row>
    <row r="8" spans="2:4" ht="13.5" customHeight="1">
      <c r="B8" s="6" t="s">
        <v>82</v>
      </c>
      <c r="C8" s="15">
        <f>-5868-93</f>
        <v>-5961</v>
      </c>
      <c r="D8" s="15">
        <f>-7150.5+88.3</f>
        <v>-7062.2</v>
      </c>
    </row>
    <row r="9" spans="2:4" ht="11.25">
      <c r="B9" s="6" t="s">
        <v>2</v>
      </c>
      <c r="C9" s="128">
        <v>-1576.2</v>
      </c>
      <c r="D9" s="128">
        <v>-1105.2</v>
      </c>
    </row>
    <row r="10" spans="2:10" ht="11.25">
      <c r="B10" s="6" t="s">
        <v>3</v>
      </c>
      <c r="C10" s="128">
        <v>-330.4</v>
      </c>
      <c r="D10" s="128">
        <v>-308.7</v>
      </c>
      <c r="J10" s="7"/>
    </row>
    <row r="11" spans="2:4" ht="11.25">
      <c r="B11" s="6" t="s">
        <v>4</v>
      </c>
      <c r="C11" s="128">
        <v>-41.5</v>
      </c>
      <c r="D11" s="128">
        <v>-39.3</v>
      </c>
    </row>
    <row r="12" spans="2:4" ht="11.25">
      <c r="B12" s="6" t="s">
        <v>5</v>
      </c>
      <c r="C12" s="128">
        <v>30.6</v>
      </c>
      <c r="D12" s="128">
        <v>31.2</v>
      </c>
    </row>
    <row r="13" spans="2:4" ht="12">
      <c r="B13" s="8" t="s">
        <v>73</v>
      </c>
      <c r="C13" s="131">
        <f>SUM(C6:C12)</f>
        <v>718.2999999999993</v>
      </c>
      <c r="D13" s="131">
        <f>SUM(D6:D12)</f>
        <v>631.1999999999998</v>
      </c>
    </row>
    <row r="14" spans="2:4" ht="11.25">
      <c r="B14" s="6"/>
      <c r="C14" s="12"/>
      <c r="D14" s="12"/>
    </row>
    <row r="15" spans="2:4" ht="11.25">
      <c r="B15" s="6" t="s">
        <v>45</v>
      </c>
      <c r="C15" s="12">
        <v>-343.6</v>
      </c>
      <c r="D15" s="12">
        <v>-296.3</v>
      </c>
    </row>
    <row r="16" spans="2:4" ht="12">
      <c r="B16" s="8" t="s">
        <v>74</v>
      </c>
      <c r="C16" s="131">
        <f>C13+C15</f>
        <v>374.69999999999925</v>
      </c>
      <c r="D16" s="131">
        <f>D13+D15</f>
        <v>334.8999999999998</v>
      </c>
    </row>
    <row r="17" spans="2:4" ht="12">
      <c r="B17" s="5"/>
      <c r="C17" s="12"/>
      <c r="D17" s="12"/>
    </row>
    <row r="18" spans="2:4" ht="11.25">
      <c r="B18" s="125" t="s">
        <v>75</v>
      </c>
      <c r="C18" s="128">
        <v>-90.5</v>
      </c>
      <c r="D18" s="128">
        <v>-50.9</v>
      </c>
    </row>
    <row r="19" spans="2:4" ht="11.25">
      <c r="B19" s="125" t="s">
        <v>76</v>
      </c>
      <c r="C19" s="132">
        <v>0</v>
      </c>
      <c r="D19" s="132">
        <v>0</v>
      </c>
    </row>
    <row r="20" spans="2:4" ht="12">
      <c r="B20" s="8" t="s">
        <v>77</v>
      </c>
      <c r="C20" s="131">
        <f>C16+C18</f>
        <v>284.19999999999925</v>
      </c>
      <c r="D20" s="131">
        <f>D16+D18</f>
        <v>283.99999999999983</v>
      </c>
    </row>
    <row r="21" spans="2:4" ht="12">
      <c r="B21" s="5"/>
      <c r="C21" s="12"/>
      <c r="D21" s="12"/>
    </row>
    <row r="22" spans="2:4" ht="11.25">
      <c r="B22" s="124" t="s">
        <v>78</v>
      </c>
      <c r="C22" s="12">
        <v>-76.2</v>
      </c>
      <c r="D22" s="12">
        <v>-82.3</v>
      </c>
    </row>
    <row r="23" spans="2:6" ht="12">
      <c r="B23" s="8" t="s">
        <v>79</v>
      </c>
      <c r="C23" s="131">
        <f>C20+C22</f>
        <v>207.99999999999926</v>
      </c>
      <c r="D23" s="131">
        <f>D20+D22</f>
        <v>201.69999999999982</v>
      </c>
      <c r="F23" s="14"/>
    </row>
    <row r="24" spans="2:6" ht="12">
      <c r="B24" s="9"/>
      <c r="C24" s="11"/>
      <c r="D24" s="11"/>
      <c r="F24" s="14"/>
    </row>
    <row r="25" spans="2:6" ht="11.25">
      <c r="B25" s="124" t="s">
        <v>80</v>
      </c>
      <c r="C25" s="133">
        <v>0</v>
      </c>
      <c r="D25" s="133">
        <v>0</v>
      </c>
      <c r="F25" s="14"/>
    </row>
    <row r="26" spans="2:4" ht="12">
      <c r="B26" s="8" t="s">
        <v>81</v>
      </c>
      <c r="C26" s="13">
        <f>C23</f>
        <v>207.99999999999926</v>
      </c>
      <c r="D26" s="131">
        <f>+D23+D25</f>
        <v>201.69999999999982</v>
      </c>
    </row>
    <row r="27" spans="2:4" ht="7.5" customHeight="1">
      <c r="B27" s="9"/>
      <c r="C27" s="11"/>
      <c r="D27" s="11"/>
    </row>
    <row r="28" spans="2:4" ht="11.25">
      <c r="B28" s="126" t="s">
        <v>41</v>
      </c>
      <c r="C28" s="16"/>
      <c r="D28" s="16"/>
    </row>
    <row r="29" spans="2:4" ht="11.25">
      <c r="B29" s="6" t="s">
        <v>42</v>
      </c>
      <c r="C29" s="134">
        <f>C26-C30</f>
        <v>187.69999999999925</v>
      </c>
      <c r="D29" s="134">
        <f>D26-D30</f>
        <v>183.2999999999998</v>
      </c>
    </row>
    <row r="30" spans="2:4" ht="11.25">
      <c r="B30" s="10" t="s">
        <v>43</v>
      </c>
      <c r="C30" s="17">
        <v>20.3</v>
      </c>
      <c r="D30" s="17">
        <v>18.4</v>
      </c>
    </row>
    <row r="32" ht="11.25">
      <c r="B32" s="136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7:D28 C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27"/>
      <c r="B5" s="28" t="s">
        <v>47</v>
      </c>
      <c r="C5" s="29" t="s">
        <v>83</v>
      </c>
      <c r="D5" s="29" t="s">
        <v>84</v>
      </c>
    </row>
    <row r="6" spans="2:4" ht="11.25">
      <c r="B6" s="19"/>
      <c r="C6" s="113"/>
      <c r="D6" s="113"/>
    </row>
    <row r="7" spans="1:4" ht="11.25">
      <c r="A7" s="4" t="s">
        <v>32</v>
      </c>
      <c r="B7" s="19" t="s">
        <v>33</v>
      </c>
      <c r="C7" s="113">
        <v>1254.8</v>
      </c>
      <c r="D7" s="113">
        <v>1942.4</v>
      </c>
    </row>
    <row r="8" spans="1:4" ht="11.25">
      <c r="A8" s="4" t="s">
        <v>34</v>
      </c>
      <c r="B8" s="19" t="s">
        <v>57</v>
      </c>
      <c r="C8" s="121">
        <v>0</v>
      </c>
      <c r="D8" s="121">
        <v>0</v>
      </c>
    </row>
    <row r="9" spans="1:4" ht="11.25">
      <c r="A9" s="4" t="s">
        <v>35</v>
      </c>
      <c r="B9" s="19" t="s">
        <v>70</v>
      </c>
      <c r="C9" s="113">
        <v>65.8</v>
      </c>
      <c r="D9" s="113">
        <v>77.7</v>
      </c>
    </row>
    <row r="10" spans="1:4" s="25" customFormat="1" ht="12">
      <c r="A10" s="24" t="s">
        <v>34</v>
      </c>
      <c r="B10" s="18" t="s">
        <v>85</v>
      </c>
      <c r="C10" s="21">
        <f>C7+C8+C9</f>
        <v>1320.6</v>
      </c>
      <c r="D10" s="21">
        <f>D7+D8+D9</f>
        <v>2020.1000000000001</v>
      </c>
    </row>
    <row r="11" spans="2:4" ht="11.25">
      <c r="B11" s="19"/>
      <c r="C11" s="20"/>
      <c r="D11" s="20"/>
    </row>
    <row r="12" spans="1:4" ht="11.25">
      <c r="A12" s="4" t="s">
        <v>36</v>
      </c>
      <c r="B12" s="19" t="s">
        <v>58</v>
      </c>
      <c r="C12" s="113">
        <v>-315.7</v>
      </c>
      <c r="D12" s="113">
        <v>-563</v>
      </c>
    </row>
    <row r="13" spans="1:4" ht="11.25">
      <c r="A13" s="4" t="s">
        <v>60</v>
      </c>
      <c r="B13" s="19" t="s">
        <v>59</v>
      </c>
      <c r="C13" s="113">
        <v>-83</v>
      </c>
      <c r="D13" s="113">
        <v>-108.4</v>
      </c>
    </row>
    <row r="14" spans="1:4" ht="12">
      <c r="A14" s="24" t="s">
        <v>56</v>
      </c>
      <c r="B14" s="18" t="s">
        <v>86</v>
      </c>
      <c r="C14" s="135">
        <f>+C12+C13</f>
        <v>-398.7</v>
      </c>
      <c r="D14" s="135">
        <f>+D12+D13</f>
        <v>-671.4</v>
      </c>
    </row>
    <row r="15" spans="2:4" ht="11.25">
      <c r="B15" s="19"/>
      <c r="C15" s="113"/>
      <c r="D15" s="113"/>
    </row>
    <row r="16" spans="1:4" ht="12">
      <c r="A16" s="24" t="s">
        <v>61</v>
      </c>
      <c r="B16" s="18" t="s">
        <v>87</v>
      </c>
      <c r="C16" s="115">
        <f>+C10+C14</f>
        <v>921.8999999999999</v>
      </c>
      <c r="D16" s="115">
        <f>+D10+D14</f>
        <v>1348.7000000000003</v>
      </c>
    </row>
    <row r="17" spans="2:4" ht="12">
      <c r="B17" s="22"/>
      <c r="C17" s="113"/>
      <c r="D17" s="113"/>
    </row>
    <row r="18" spans="1:4" ht="11.25">
      <c r="A18" s="4" t="s">
        <v>65</v>
      </c>
      <c r="B18" s="19" t="s">
        <v>62</v>
      </c>
      <c r="C18" s="116">
        <v>-1426</v>
      </c>
      <c r="D18" s="116">
        <v>-2553</v>
      </c>
    </row>
    <row r="19" spans="1:4" ht="11.25">
      <c r="A19" s="4" t="s">
        <v>66</v>
      </c>
      <c r="B19" s="19" t="s">
        <v>63</v>
      </c>
      <c r="C19" s="116">
        <v>-3788.2</v>
      </c>
      <c r="D19" s="116">
        <v>-3197.3</v>
      </c>
    </row>
    <row r="20" spans="1:4" ht="11.25">
      <c r="A20" s="4" t="s">
        <v>67</v>
      </c>
      <c r="B20" s="23" t="s">
        <v>64</v>
      </c>
      <c r="C20" s="121">
        <v>0</v>
      </c>
      <c r="D20" s="121">
        <v>0</v>
      </c>
    </row>
    <row r="21" spans="1:4" ht="12">
      <c r="A21" s="24" t="s">
        <v>68</v>
      </c>
      <c r="B21" s="18" t="s">
        <v>88</v>
      </c>
      <c r="C21" s="114">
        <f>SUM(C18:C20)</f>
        <v>-5214.2</v>
      </c>
      <c r="D21" s="114">
        <f>SUM(D18:D20)</f>
        <v>-5750.3</v>
      </c>
    </row>
    <row r="22" spans="1:4" ht="12">
      <c r="A22" s="118"/>
      <c r="B22" s="119"/>
      <c r="C22" s="120"/>
      <c r="D22" s="120"/>
    </row>
    <row r="23" spans="1:4" ht="12">
      <c r="A23" s="24" t="s">
        <v>69</v>
      </c>
      <c r="B23" s="18" t="s">
        <v>89</v>
      </c>
      <c r="C23" s="115">
        <f>+C16+C21</f>
        <v>-4292.3</v>
      </c>
      <c r="D23" s="115">
        <f>+D21+D16</f>
        <v>-4401.6</v>
      </c>
    </row>
    <row r="24" spans="1:4" ht="12">
      <c r="A24" s="118"/>
      <c r="B24" s="119"/>
      <c r="C24" s="115"/>
      <c r="D24" s="115"/>
    </row>
    <row r="25" spans="1:4" ht="11.25">
      <c r="A25" s="24"/>
      <c r="B25" s="122" t="s">
        <v>37</v>
      </c>
      <c r="C25" s="123">
        <v>146.6</v>
      </c>
      <c r="D25" s="123">
        <v>151.8</v>
      </c>
    </row>
    <row r="26" spans="2:4" ht="12">
      <c r="B26" s="23"/>
      <c r="C26" s="114"/>
      <c r="D26" s="114"/>
    </row>
    <row r="27" spans="1:4" ht="12">
      <c r="A27" s="24"/>
      <c r="B27" s="18" t="s">
        <v>72</v>
      </c>
      <c r="C27" s="135">
        <f>C23+C25</f>
        <v>-4145.7</v>
      </c>
      <c r="D27" s="114">
        <f>D23+D25</f>
        <v>-4249.8</v>
      </c>
    </row>
    <row r="28" spans="2:4" ht="12">
      <c r="B28" s="23"/>
      <c r="C28" s="117"/>
      <c r="D28" s="11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6 C15:D15 D26:D27 C21:D21 C28 D28 C17:D1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60" t="s">
        <v>51</v>
      </c>
      <c r="B3" s="61">
        <v>45107</v>
      </c>
      <c r="C3" s="62" t="s">
        <v>11</v>
      </c>
      <c r="D3" s="61">
        <v>44742</v>
      </c>
      <c r="E3" s="63" t="s">
        <v>11</v>
      </c>
      <c r="F3" s="64" t="s">
        <v>8</v>
      </c>
      <c r="G3" s="65" t="s">
        <v>9</v>
      </c>
    </row>
    <row r="4" spans="1:7" ht="12">
      <c r="A4" s="30" t="s">
        <v>12</v>
      </c>
      <c r="B4" s="92">
        <v>5245.813258410001</v>
      </c>
      <c r="C4" s="31">
        <f>B4/$B$4</f>
        <v>1</v>
      </c>
      <c r="D4" s="92">
        <v>6139.043899200001</v>
      </c>
      <c r="E4" s="31">
        <f>D4/$D$4</f>
        <v>1</v>
      </c>
      <c r="F4" s="32">
        <f>B4-D4</f>
        <v>-893.2306407899996</v>
      </c>
      <c r="G4" s="33">
        <f>B4/D4-1</f>
        <v>-0.14549995984006558</v>
      </c>
    </row>
    <row r="5" spans="1:7" s="25" customFormat="1" ht="12">
      <c r="A5" s="34" t="s">
        <v>13</v>
      </c>
      <c r="B5" s="35">
        <v>-4891.578866450003</v>
      </c>
      <c r="C5" s="36">
        <f>B5/$B$4</f>
        <v>-0.9324729313625308</v>
      </c>
      <c r="D5" s="35">
        <v>-5772.211467219999</v>
      </c>
      <c r="E5" s="36">
        <f>D5/$D$4</f>
        <v>-0.9402459995394714</v>
      </c>
      <c r="F5" s="37">
        <f>B5-D5</f>
        <v>880.6326007699954</v>
      </c>
      <c r="G5" s="38">
        <f>B5/D5-1</f>
        <v>-0.15256416120078908</v>
      </c>
    </row>
    <row r="6" spans="1:7" ht="11.25">
      <c r="A6" s="34" t="s">
        <v>3</v>
      </c>
      <c r="B6" s="35">
        <v>-67.92867689</v>
      </c>
      <c r="C6" s="36">
        <f>B6/$B$4</f>
        <v>-0.012949122193989249</v>
      </c>
      <c r="D6" s="35">
        <v>-71.92100518000001</v>
      </c>
      <c r="E6" s="36">
        <f>D6/$D$4</f>
        <v>-0.011715343034014185</v>
      </c>
      <c r="F6" s="37">
        <f>B6-D6</f>
        <v>3.992328290000003</v>
      </c>
      <c r="G6" s="38">
        <f>B6/D6-1</f>
        <v>-0.055509906737374104</v>
      </c>
    </row>
    <row r="7" spans="1:7" ht="11.25">
      <c r="A7" s="34" t="s">
        <v>5</v>
      </c>
      <c r="B7" s="39">
        <v>6.8246388300000005</v>
      </c>
      <c r="C7" s="40">
        <f>B7/$B$4</f>
        <v>0.0013009686951892258</v>
      </c>
      <c r="D7" s="39">
        <v>4.40002275</v>
      </c>
      <c r="E7" s="40">
        <f>D7/$D$4</f>
        <v>0.00071672768956309</v>
      </c>
      <c r="F7" s="35">
        <f>B7-D7</f>
        <v>2.4246160800000007</v>
      </c>
      <c r="G7" s="38">
        <f>B7/D7-1</f>
        <v>0.5510462599312698</v>
      </c>
    </row>
    <row r="8" spans="1:7" ht="12">
      <c r="A8" s="41" t="s">
        <v>14</v>
      </c>
      <c r="B8" s="42">
        <f>SUM(B4:B7)</f>
        <v>293.130353899998</v>
      </c>
      <c r="C8" s="43">
        <f>B8/$B$4</f>
        <v>0.05587891513866916</v>
      </c>
      <c r="D8" s="42">
        <f>SUM(D4:D7)</f>
        <v>299.3114495500022</v>
      </c>
      <c r="E8" s="43">
        <f>D8/$D$4</f>
        <v>0.048755385116077514</v>
      </c>
      <c r="F8" s="44">
        <f>B8-D8</f>
        <v>-6.181095650004181</v>
      </c>
      <c r="G8" s="45">
        <f>B8/D8-1</f>
        <v>-0.020651049798786847</v>
      </c>
    </row>
    <row r="9" spans="1:7" s="25" customFormat="1" ht="12">
      <c r="A9" s="4"/>
      <c r="B9" s="4"/>
      <c r="C9" s="4"/>
      <c r="D9" s="4"/>
      <c r="E9" s="4"/>
      <c r="F9" s="4"/>
      <c r="G9" s="4"/>
    </row>
    <row r="10" spans="1:5" ht="12">
      <c r="A10" s="60" t="s">
        <v>7</v>
      </c>
      <c r="B10" s="61">
        <f>B3</f>
        <v>45107</v>
      </c>
      <c r="C10" s="61">
        <f>D3</f>
        <v>44742</v>
      </c>
      <c r="D10" s="61" t="str">
        <f>F3</f>
        <v>Var. Ass.</v>
      </c>
      <c r="E10" s="66" t="s">
        <v>9</v>
      </c>
    </row>
    <row r="11" spans="1:5" ht="11.25">
      <c r="A11" s="34" t="s">
        <v>48</v>
      </c>
      <c r="B11" s="46">
        <v>1291.8126644982558</v>
      </c>
      <c r="C11" s="46">
        <v>1542.7898291064212</v>
      </c>
      <c r="D11" s="47">
        <f>B11-C11</f>
        <v>-250.97716460816537</v>
      </c>
      <c r="E11" s="38">
        <f>B11/C11-1</f>
        <v>-0.16267748197013365</v>
      </c>
    </row>
    <row r="12" spans="1:5" ht="11.25">
      <c r="A12" s="34" t="s">
        <v>49</v>
      </c>
      <c r="B12" s="46">
        <v>5168.5270549</v>
      </c>
      <c r="C12" s="46">
        <v>7632.0828240060555</v>
      </c>
      <c r="D12" s="47">
        <f>B12-C12</f>
        <v>-2463.555769106056</v>
      </c>
      <c r="E12" s="38">
        <f>B12/C12-1</f>
        <v>-0.32278944370954077</v>
      </c>
    </row>
    <row r="13" spans="1:5" ht="11.25">
      <c r="A13" s="48" t="s">
        <v>10</v>
      </c>
      <c r="B13" s="49">
        <v>3247.9</v>
      </c>
      <c r="C13" s="49">
        <v>5339</v>
      </c>
      <c r="D13" s="47">
        <f>B13-C13</f>
        <v>-2091.1</v>
      </c>
      <c r="E13" s="50">
        <f>B13/C13-1</f>
        <v>-0.39166510582506087</v>
      </c>
    </row>
    <row r="14" spans="1:5" ht="11.25">
      <c r="A14" s="51" t="s">
        <v>50</v>
      </c>
      <c r="B14" s="52">
        <v>251.5045342881067</v>
      </c>
      <c r="C14" s="52">
        <v>304.26560709974973</v>
      </c>
      <c r="D14" s="53">
        <f>B14-C14</f>
        <v>-52.76107281164303</v>
      </c>
      <c r="E14" s="54">
        <f>B14/C14-1</f>
        <v>-0.17340465560521257</v>
      </c>
    </row>
    <row r="15" spans="1:5" ht="11.25">
      <c r="A15" s="55"/>
      <c r="B15" s="49"/>
      <c r="C15" s="49"/>
      <c r="D15" s="49"/>
      <c r="E15" s="36"/>
    </row>
    <row r="16" spans="1:5" ht="12">
      <c r="A16" s="67" t="s">
        <v>38</v>
      </c>
      <c r="B16" s="61">
        <f>B10</f>
        <v>45107</v>
      </c>
      <c r="C16" s="61">
        <f>C10</f>
        <v>44742</v>
      </c>
      <c r="D16" s="61" t="str">
        <f>D10</f>
        <v>Var. Ass.</v>
      </c>
      <c r="E16" s="66" t="s">
        <v>9</v>
      </c>
    </row>
    <row r="17" spans="1:5" ht="11.25">
      <c r="A17" s="34" t="s">
        <v>15</v>
      </c>
      <c r="B17" s="56">
        <f>B8</f>
        <v>293.130353899998</v>
      </c>
      <c r="C17" s="56">
        <f>D8</f>
        <v>299.3114495500022</v>
      </c>
      <c r="D17" s="35">
        <f>B17-C17</f>
        <v>-6.181095650004181</v>
      </c>
      <c r="E17" s="38">
        <f>B17/C17-1</f>
        <v>-0.020651049798786847</v>
      </c>
    </row>
    <row r="18" spans="1:5" ht="11.25">
      <c r="A18" s="34" t="s">
        <v>16</v>
      </c>
      <c r="B18" s="56">
        <v>718.3182356099998</v>
      </c>
      <c r="C18" s="56">
        <v>631.2</v>
      </c>
      <c r="D18" s="35">
        <f>B18-C18</f>
        <v>87.11823560999972</v>
      </c>
      <c r="E18" s="38">
        <f>B18/C18-1</f>
        <v>0.13802001839353562</v>
      </c>
    </row>
    <row r="19" spans="1:5" ht="11.25">
      <c r="A19" s="51" t="s">
        <v>17</v>
      </c>
      <c r="B19" s="57">
        <f>+B17/B18</f>
        <v>0.4080786751168444</v>
      </c>
      <c r="C19" s="57">
        <f>+C17/C18</f>
        <v>0.47419431170786147</v>
      </c>
      <c r="D19" s="58">
        <f>+(B19-C19)*100</f>
        <v>-6.611563659101705</v>
      </c>
      <c r="E19" s="59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25"/>
    </row>
    <row r="2" ht="12">
      <c r="A2" s="25"/>
    </row>
    <row r="3" spans="1:7" ht="12">
      <c r="A3" s="78" t="s">
        <v>51</v>
      </c>
      <c r="B3" s="75">
        <f>+Gas!B3</f>
        <v>45107</v>
      </c>
      <c r="C3" s="79" t="s">
        <v>11</v>
      </c>
      <c r="D3" s="75">
        <f>+Gas!D3</f>
        <v>44742</v>
      </c>
      <c r="E3" s="79" t="s">
        <v>11</v>
      </c>
      <c r="F3" s="76" t="s">
        <v>8</v>
      </c>
      <c r="G3" s="80" t="s">
        <v>9</v>
      </c>
    </row>
    <row r="4" spans="1:7" ht="12">
      <c r="A4" s="30" t="s">
        <v>12</v>
      </c>
      <c r="B4" s="111">
        <v>2225.82883686</v>
      </c>
      <c r="C4" s="31">
        <f>B4/$B$4</f>
        <v>1</v>
      </c>
      <c r="D4" s="111">
        <v>1984.61051908</v>
      </c>
      <c r="E4" s="31">
        <f>+D4/D$4</f>
        <v>1</v>
      </c>
      <c r="F4" s="32">
        <f>B4-D4</f>
        <v>241.21831778000023</v>
      </c>
      <c r="G4" s="33">
        <f>B4/D4-1</f>
        <v>0.12154441159156071</v>
      </c>
    </row>
    <row r="5" spans="1:7" ht="11.25">
      <c r="A5" s="34" t="s">
        <v>13</v>
      </c>
      <c r="B5" s="35">
        <v>-2095.2083618700003</v>
      </c>
      <c r="C5" s="36">
        <f>B5/$B$4</f>
        <v>-0.9413160289655212</v>
      </c>
      <c r="D5" s="35">
        <v>-1931.1688556600002</v>
      </c>
      <c r="E5" s="36">
        <f>+D5/D$4</f>
        <v>-0.9730719640422074</v>
      </c>
      <c r="F5" s="37">
        <f>B5-D5</f>
        <v>-164.03950621000013</v>
      </c>
      <c r="G5" s="38">
        <f>B5/D5-1</f>
        <v>0.08494311915253916</v>
      </c>
    </row>
    <row r="6" spans="1:7" ht="11.25">
      <c r="A6" s="34" t="s">
        <v>3</v>
      </c>
      <c r="B6" s="35">
        <v>-27.33240837</v>
      </c>
      <c r="C6" s="36">
        <f>B6/$B$4</f>
        <v>-0.012279654175277068</v>
      </c>
      <c r="D6" s="35">
        <v>-21.42043419</v>
      </c>
      <c r="E6" s="36">
        <f>+D6/D$4</f>
        <v>-0.010793268494782448</v>
      </c>
      <c r="F6" s="37">
        <f>B6-D6</f>
        <v>-5.911974179999998</v>
      </c>
      <c r="G6" s="38">
        <f>B6/D6-1</f>
        <v>0.2759969348688538</v>
      </c>
    </row>
    <row r="7" spans="1:7" ht="11.25">
      <c r="A7" s="34" t="s">
        <v>5</v>
      </c>
      <c r="B7" s="46">
        <v>11.094104549999999</v>
      </c>
      <c r="C7" s="40">
        <f>B7/$B$4</f>
        <v>0.004984257713926722</v>
      </c>
      <c r="D7" s="46">
        <v>8.07241155</v>
      </c>
      <c r="E7" s="40">
        <f>+D7/D$4</f>
        <v>0.004067504163860879</v>
      </c>
      <c r="F7" s="35">
        <f>B7-D7</f>
        <v>3.021692999999999</v>
      </c>
      <c r="G7" s="38">
        <f>B7/D7-1</f>
        <v>0.3743234572821055</v>
      </c>
    </row>
    <row r="8" spans="1:7" ht="12">
      <c r="A8" s="41" t="s">
        <v>14</v>
      </c>
      <c r="B8" s="71">
        <f>SUM(B4:B7)</f>
        <v>114.38217116999982</v>
      </c>
      <c r="C8" s="43">
        <f>B8/$B$4</f>
        <v>0.051388574573128426</v>
      </c>
      <c r="D8" s="71">
        <f>SUM(D4:D7)</f>
        <v>40.09364077999971</v>
      </c>
      <c r="E8" s="43">
        <f>+D8/D$4</f>
        <v>0.02020227162687105</v>
      </c>
      <c r="F8" s="44">
        <f>B8-D8</f>
        <v>74.28853039000012</v>
      </c>
      <c r="G8" s="45">
        <f>B8/D8-1</f>
        <v>1.852875641741624</v>
      </c>
    </row>
    <row r="10" spans="1:5" ht="12">
      <c r="A10" s="78" t="s">
        <v>7</v>
      </c>
      <c r="B10" s="75">
        <f>+B3</f>
        <v>45107</v>
      </c>
      <c r="C10" s="75">
        <f>+D3</f>
        <v>44742</v>
      </c>
      <c r="D10" s="76" t="s">
        <v>8</v>
      </c>
      <c r="E10" s="77" t="s">
        <v>9</v>
      </c>
    </row>
    <row r="11" spans="1:5" ht="11.25">
      <c r="A11" s="34" t="s">
        <v>52</v>
      </c>
      <c r="B11" s="39">
        <v>6713.852709705167</v>
      </c>
      <c r="C11" s="39">
        <v>5742.278304153454</v>
      </c>
      <c r="D11" s="47">
        <f>B11-C11</f>
        <v>971.5744055517134</v>
      </c>
      <c r="E11" s="38">
        <f>B11/C11-1</f>
        <v>0.169196676665595</v>
      </c>
    </row>
    <row r="12" spans="1:5" ht="11.25">
      <c r="A12" s="51" t="s">
        <v>53</v>
      </c>
      <c r="B12" s="110">
        <v>1349.8026276681926</v>
      </c>
      <c r="C12" s="110">
        <v>1286.1709975784809</v>
      </c>
      <c r="D12" s="72">
        <f>B12-C12</f>
        <v>63.631630089711734</v>
      </c>
      <c r="E12" s="54">
        <f>B12/C12-1</f>
        <v>0.049473693785284656</v>
      </c>
    </row>
    <row r="14" spans="1:5" ht="12">
      <c r="A14" s="74" t="s">
        <v>38</v>
      </c>
      <c r="B14" s="75">
        <f>+B10</f>
        <v>45107</v>
      </c>
      <c r="C14" s="75">
        <f>+D3</f>
        <v>44742</v>
      </c>
      <c r="D14" s="76" t="s">
        <v>8</v>
      </c>
      <c r="E14" s="77" t="s">
        <v>9</v>
      </c>
    </row>
    <row r="15" spans="1:5" ht="11.25">
      <c r="A15" s="34" t="s">
        <v>15</v>
      </c>
      <c r="B15" s="56">
        <f>B8</f>
        <v>114.38217116999982</v>
      </c>
      <c r="C15" s="56">
        <f>D8</f>
        <v>40.09364077999971</v>
      </c>
      <c r="D15" s="35">
        <f>B15-C15</f>
        <v>74.28853039000012</v>
      </c>
      <c r="E15" s="38">
        <f>B15/C15-1</f>
        <v>1.852875641741624</v>
      </c>
    </row>
    <row r="16" spans="1:5" ht="11.25">
      <c r="A16" s="34" t="s">
        <v>16</v>
      </c>
      <c r="B16" s="56">
        <f>Gas!B18</f>
        <v>718.3182356099998</v>
      </c>
      <c r="C16" s="56">
        <f>Gas!C18</f>
        <v>631.2</v>
      </c>
      <c r="D16" s="35">
        <f>B16-C16</f>
        <v>87.11823560999972</v>
      </c>
      <c r="E16" s="38">
        <f>B16/C16-1</f>
        <v>0.13802001839353562</v>
      </c>
    </row>
    <row r="17" spans="1:5" ht="11.25">
      <c r="A17" s="51" t="s">
        <v>17</v>
      </c>
      <c r="B17" s="57">
        <f>+B15/B16</f>
        <v>0.15923606766416817</v>
      </c>
      <c r="C17" s="57">
        <f>+C15/C16</f>
        <v>0.0635197097275027</v>
      </c>
      <c r="D17" s="58">
        <f>+(B17-C17)*100</f>
        <v>9.571635793666546</v>
      </c>
      <c r="E17" s="59"/>
    </row>
    <row r="19" ht="11.25">
      <c r="D19" s="73"/>
    </row>
    <row r="22" ht="11.25">
      <c r="C22" s="4" t="s">
        <v>71</v>
      </c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2" t="s">
        <v>51</v>
      </c>
      <c r="B3" s="83">
        <f>+'Energia elettrica'!B3</f>
        <v>45107</v>
      </c>
      <c r="C3" s="81" t="s">
        <v>11</v>
      </c>
      <c r="D3" s="83">
        <f>+'Energia elettrica'!D3</f>
        <v>44742</v>
      </c>
      <c r="E3" s="81" t="s">
        <v>11</v>
      </c>
      <c r="F3" s="84" t="s">
        <v>8</v>
      </c>
      <c r="G3" s="85" t="s">
        <v>9</v>
      </c>
    </row>
    <row r="4" spans="1:7" ht="12">
      <c r="A4" s="30" t="s">
        <v>12</v>
      </c>
      <c r="B4" s="70">
        <v>493.34223920000005</v>
      </c>
      <c r="C4" s="31">
        <f>B4/$B$4</f>
        <v>1</v>
      </c>
      <c r="D4" s="70">
        <v>490.06936798000004</v>
      </c>
      <c r="E4" s="31">
        <f>D4/$D$4</f>
        <v>1</v>
      </c>
      <c r="F4" s="32">
        <f>B4-D4</f>
        <v>3.272871220000013</v>
      </c>
      <c r="G4" s="33">
        <f>B4/D4-1</f>
        <v>0.006678383579635572</v>
      </c>
    </row>
    <row r="5" spans="1:7" ht="11.25">
      <c r="A5" s="34" t="s">
        <v>13</v>
      </c>
      <c r="B5" s="35">
        <v>-267.51647397999994</v>
      </c>
      <c r="C5" s="36">
        <f>B5/$B$4</f>
        <v>-0.54225333394076</v>
      </c>
      <c r="D5" s="35">
        <v>-272.53318462000004</v>
      </c>
      <c r="E5" s="36">
        <f>D5/$D$4</f>
        <v>-0.5561114454946351</v>
      </c>
      <c r="F5" s="37">
        <f>B5-D5</f>
        <v>5.016710640000099</v>
      </c>
      <c r="G5" s="38">
        <f>B5/D5-1</f>
        <v>-0.018407705641406702</v>
      </c>
    </row>
    <row r="6" spans="1:7" ht="11.25">
      <c r="A6" s="34" t="s">
        <v>3</v>
      </c>
      <c r="B6" s="35">
        <v>-99.40847573</v>
      </c>
      <c r="C6" s="36">
        <f>B6/$B$4</f>
        <v>-0.2015000294546034</v>
      </c>
      <c r="D6" s="35">
        <v>-93.97340685999998</v>
      </c>
      <c r="E6" s="36">
        <f>D6/$D$4</f>
        <v>-0.19175531669597248</v>
      </c>
      <c r="F6" s="37">
        <f>B6-D6</f>
        <v>-5.435068870000023</v>
      </c>
      <c r="G6" s="38">
        <f>B6/D6-1</f>
        <v>0.05783624380136709</v>
      </c>
    </row>
    <row r="7" spans="1:7" ht="11.25">
      <c r="A7" s="34" t="s">
        <v>5</v>
      </c>
      <c r="B7" s="46">
        <v>2.13777407</v>
      </c>
      <c r="C7" s="40">
        <f>B7/$B$4</f>
        <v>0.0043332475919082005</v>
      </c>
      <c r="D7" s="46">
        <v>1.7529685799999999</v>
      </c>
      <c r="E7" s="40">
        <f>D7/$D$4</f>
        <v>0.003576980514463698</v>
      </c>
      <c r="F7" s="47">
        <f>B7-D7</f>
        <v>0.38480549</v>
      </c>
      <c r="G7" s="38">
        <f>B7/D7-1</f>
        <v>0.21951647872661817</v>
      </c>
    </row>
    <row r="8" spans="1:7" ht="12">
      <c r="A8" s="41" t="s">
        <v>14</v>
      </c>
      <c r="B8" s="71">
        <f>SUM(B4:B7)</f>
        <v>128.5550635600001</v>
      </c>
      <c r="C8" s="43">
        <f>B8/$B$4</f>
        <v>0.26057988419654476</v>
      </c>
      <c r="D8" s="71">
        <f>SUM(D4:D7)</f>
        <v>125.31574508000001</v>
      </c>
      <c r="E8" s="43">
        <f>D8/$D$4</f>
        <v>0.25571021832385615</v>
      </c>
      <c r="F8" s="44">
        <f>B8-D8</f>
        <v>3.2393184800000796</v>
      </c>
      <c r="G8" s="45">
        <f>B8/D8-1</f>
        <v>0.025849253642725722</v>
      </c>
    </row>
    <row r="9" spans="1:7" ht="11.25">
      <c r="A9" s="69"/>
      <c r="B9" s="69"/>
      <c r="C9" s="69"/>
      <c r="D9" s="69"/>
      <c r="E9" s="69"/>
      <c r="F9" s="69"/>
      <c r="G9" s="69"/>
    </row>
    <row r="10" spans="1:5" ht="12">
      <c r="A10" s="82" t="s">
        <v>7</v>
      </c>
      <c r="B10" s="83">
        <f>+B3</f>
        <v>45107</v>
      </c>
      <c r="C10" s="83">
        <f>+D3</f>
        <v>44742</v>
      </c>
      <c r="D10" s="84" t="s">
        <v>8</v>
      </c>
      <c r="E10" s="86" t="s">
        <v>9</v>
      </c>
    </row>
    <row r="11" spans="1:5" ht="14.25" customHeight="1">
      <c r="A11" s="30" t="s">
        <v>49</v>
      </c>
      <c r="B11" s="69"/>
      <c r="C11" s="69"/>
      <c r="D11" s="69"/>
      <c r="E11" s="88"/>
    </row>
    <row r="12" spans="1:5" ht="11.25">
      <c r="A12" s="34" t="s">
        <v>44</v>
      </c>
      <c r="B12" s="56">
        <v>139.14183844336503</v>
      </c>
      <c r="C12" s="56">
        <v>139.93432413454934</v>
      </c>
      <c r="D12" s="35">
        <f>B12-C12</f>
        <v>-0.7924856911843108</v>
      </c>
      <c r="E12" s="38">
        <f>B12/C12-1</f>
        <v>-0.005663268794740661</v>
      </c>
    </row>
    <row r="13" spans="1:5" ht="11.25">
      <c r="A13" s="34" t="s">
        <v>18</v>
      </c>
      <c r="B13" s="56">
        <v>114.3011990057156</v>
      </c>
      <c r="C13" s="56">
        <v>113.98619781955801</v>
      </c>
      <c r="D13" s="35">
        <f>B13-C13</f>
        <v>0.31500118615758765</v>
      </c>
      <c r="E13" s="38">
        <f>B13/C13-1</f>
        <v>0.0027635028817807328</v>
      </c>
    </row>
    <row r="14" spans="1:5" ht="11.25">
      <c r="A14" s="51" t="s">
        <v>19</v>
      </c>
      <c r="B14" s="52">
        <v>114.30853780446905</v>
      </c>
      <c r="C14" s="52">
        <v>112.64842375608136</v>
      </c>
      <c r="D14" s="72">
        <f>B14-C14</f>
        <v>1.6601140483876975</v>
      </c>
      <c r="E14" s="54">
        <f>B14/C14-1</f>
        <v>0.014737126299985803</v>
      </c>
    </row>
    <row r="15" spans="1:5" ht="11.25">
      <c r="A15" s="69"/>
      <c r="B15" s="89"/>
      <c r="C15" s="89"/>
      <c r="D15" s="35"/>
      <c r="E15" s="68"/>
    </row>
    <row r="16" spans="1:5" ht="12">
      <c r="A16" s="87" t="s">
        <v>38</v>
      </c>
      <c r="B16" s="83">
        <f>+B10</f>
        <v>45107</v>
      </c>
      <c r="C16" s="83">
        <f>+C10</f>
        <v>44742</v>
      </c>
      <c r="D16" s="84" t="s">
        <v>8</v>
      </c>
      <c r="E16" s="86" t="s">
        <v>9</v>
      </c>
    </row>
    <row r="17" spans="1:5" ht="11.25">
      <c r="A17" s="34" t="s">
        <v>15</v>
      </c>
      <c r="B17" s="56">
        <f>B8</f>
        <v>128.5550635600001</v>
      </c>
      <c r="C17" s="56">
        <f>D8</f>
        <v>125.31574508000001</v>
      </c>
      <c r="D17" s="35">
        <f>B17-C17</f>
        <v>3.2393184800000796</v>
      </c>
      <c r="E17" s="38">
        <f>B17/C17-1</f>
        <v>0.025849253642725722</v>
      </c>
    </row>
    <row r="18" spans="1:5" ht="11.25">
      <c r="A18" s="34" t="s">
        <v>16</v>
      </c>
      <c r="B18" s="56">
        <f>'Energia elettrica'!B16</f>
        <v>718.3182356099998</v>
      </c>
      <c r="C18" s="56">
        <f>'Energia elettrica'!C16</f>
        <v>631.2</v>
      </c>
      <c r="D18" s="35">
        <f>B18-C18</f>
        <v>87.11823560999972</v>
      </c>
      <c r="E18" s="38">
        <f>B18/C18-1</f>
        <v>0.13802001839353562</v>
      </c>
    </row>
    <row r="19" spans="1:5" ht="11.25">
      <c r="A19" s="51" t="s">
        <v>17</v>
      </c>
      <c r="B19" s="57">
        <f>+B17/B18</f>
        <v>0.1789667269839397</v>
      </c>
      <c r="C19" s="57">
        <f>+C17/C18</f>
        <v>0.19853571780735108</v>
      </c>
      <c r="D19" s="58">
        <f>+(B19-C19)*100</f>
        <v>-1.9568990823411374</v>
      </c>
      <c r="E19" s="59"/>
    </row>
    <row r="22" ht="11.25">
      <c r="D22" s="7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3" t="s">
        <v>51</v>
      </c>
      <c r="B3" s="94">
        <f>+Acqua!$B$3</f>
        <v>45107</v>
      </c>
      <c r="C3" s="95" t="s">
        <v>11</v>
      </c>
      <c r="D3" s="94">
        <f>+Acqua!$D$3</f>
        <v>44742</v>
      </c>
      <c r="E3" s="95" t="s">
        <v>11</v>
      </c>
      <c r="F3" s="96" t="s">
        <v>8</v>
      </c>
      <c r="G3" s="97" t="s">
        <v>9</v>
      </c>
    </row>
    <row r="4" spans="1:7" ht="12">
      <c r="A4" s="30" t="s">
        <v>12</v>
      </c>
      <c r="B4" s="70">
        <v>849.87113718</v>
      </c>
      <c r="C4" s="31">
        <f>B4/$B$4</f>
        <v>1</v>
      </c>
      <c r="D4" s="70">
        <v>758.39027612</v>
      </c>
      <c r="E4" s="31">
        <f>D4/$D$4</f>
        <v>1</v>
      </c>
      <c r="F4" s="32">
        <f>B4-D4</f>
        <v>91.48086106000005</v>
      </c>
      <c r="G4" s="33">
        <f>B4/D4-1</f>
        <v>0.12062504483578729</v>
      </c>
    </row>
    <row r="5" spans="1:7" ht="11.25">
      <c r="A5" s="34" t="s">
        <v>13</v>
      </c>
      <c r="B5" s="35">
        <v>-571.79222906</v>
      </c>
      <c r="C5" s="36">
        <f>B5/$B$4</f>
        <v>-0.6727987385914674</v>
      </c>
      <c r="D5" s="35">
        <v>-513.0626915200002</v>
      </c>
      <c r="E5" s="36">
        <f>D5/$D$4</f>
        <v>-0.6765153874926771</v>
      </c>
      <c r="F5" s="37">
        <f>B5-D5</f>
        <v>-58.7295375399998</v>
      </c>
      <c r="G5" s="38">
        <f>B5/D5-1</f>
        <v>0.11446854061051992</v>
      </c>
    </row>
    <row r="6" spans="1:7" ht="11.25">
      <c r="A6" s="34" t="s">
        <v>3</v>
      </c>
      <c r="B6" s="35">
        <v>-124.42489857000001</v>
      </c>
      <c r="C6" s="36">
        <f>B6/$B$4</f>
        <v>-0.1464044290089207</v>
      </c>
      <c r="D6" s="35">
        <v>-110.42664601</v>
      </c>
      <c r="E6" s="36">
        <f>D6/$D$4</f>
        <v>-0.14560662166576516</v>
      </c>
      <c r="F6" s="37">
        <f>B6-D6</f>
        <v>-13.998252560000012</v>
      </c>
      <c r="G6" s="38">
        <f>B6/D6-1</f>
        <v>0.12676517005444832</v>
      </c>
    </row>
    <row r="7" spans="1:7" ht="11.25">
      <c r="A7" s="34" t="s">
        <v>5</v>
      </c>
      <c r="B7" s="46">
        <v>9.20079639</v>
      </c>
      <c r="C7" s="40">
        <f>B7/$B$4</f>
        <v>0.01082610761500811</v>
      </c>
      <c r="D7" s="46">
        <v>15.768516060000001</v>
      </c>
      <c r="E7" s="40">
        <f>D7/$D$4</f>
        <v>0.02079208628659283</v>
      </c>
      <c r="F7" s="47">
        <f>B7-D7</f>
        <v>-6.567719670000001</v>
      </c>
      <c r="G7" s="38">
        <f>B7/D7-1</f>
        <v>-0.41650841746994427</v>
      </c>
    </row>
    <row r="8" spans="1:7" ht="12">
      <c r="A8" s="41" t="s">
        <v>14</v>
      </c>
      <c r="B8" s="71">
        <f>SUM(B4:B7)</f>
        <v>162.85480594000003</v>
      </c>
      <c r="C8" s="43">
        <f>B8/$B$4</f>
        <v>0.19162294001462002</v>
      </c>
      <c r="D8" s="71">
        <f>SUM(D4:D7)</f>
        <v>150.66945464999978</v>
      </c>
      <c r="E8" s="43">
        <f>D8/$D$4</f>
        <v>0.19867007712815055</v>
      </c>
      <c r="F8" s="44">
        <f>B8-D8</f>
        <v>12.185351290000256</v>
      </c>
      <c r="G8" s="45">
        <f>B8/D8-1</f>
        <v>0.08087472884471802</v>
      </c>
    </row>
    <row r="9" spans="1:7" ht="11.25">
      <c r="A9" s="69"/>
      <c r="B9" s="69"/>
      <c r="C9" s="69"/>
      <c r="D9" s="69"/>
      <c r="E9" s="69"/>
      <c r="F9" s="69"/>
      <c r="G9" s="69"/>
    </row>
    <row r="10" spans="1:7" ht="12">
      <c r="A10" s="93" t="s">
        <v>54</v>
      </c>
      <c r="B10" s="94">
        <f>+B3</f>
        <v>45107</v>
      </c>
      <c r="C10" s="98" t="s">
        <v>11</v>
      </c>
      <c r="D10" s="94">
        <f>+D3</f>
        <v>44742</v>
      </c>
      <c r="E10" s="98" t="s">
        <v>11</v>
      </c>
      <c r="F10" s="96" t="s">
        <v>8</v>
      </c>
      <c r="G10" s="99" t="s">
        <v>9</v>
      </c>
    </row>
    <row r="11" spans="1:7" ht="11.25">
      <c r="A11" s="34" t="s">
        <v>20</v>
      </c>
      <c r="B11" s="112">
        <v>1166.583772</v>
      </c>
      <c r="C11" s="36">
        <f>B11/$D$4</f>
        <v>1.5382367215576107</v>
      </c>
      <c r="D11" s="112">
        <v>1081.9998759999999</v>
      </c>
      <c r="E11" s="40">
        <f aca="true" t="shared" si="0" ref="E11:E22">+D11/D$15</f>
        <v>0.294608048302351</v>
      </c>
      <c r="F11" s="35">
        <f>B11-D11</f>
        <v>84.5838960000001</v>
      </c>
      <c r="G11" s="38">
        <f>B11/D11-1</f>
        <v>0.0781736651511411</v>
      </c>
    </row>
    <row r="12" spans="1:7" ht="11.25">
      <c r="A12" s="34" t="s">
        <v>21</v>
      </c>
      <c r="B12" s="112">
        <v>1397.1485499999997</v>
      </c>
      <c r="C12" s="40">
        <f aca="true" t="shared" si="1" ref="C12:C22">B12/$B$15</f>
        <v>0.3449203625838806</v>
      </c>
      <c r="D12" s="112">
        <v>1353.0735049999998</v>
      </c>
      <c r="E12" s="40">
        <f t="shared" si="0"/>
        <v>0.36841625711764076</v>
      </c>
      <c r="F12" s="35">
        <f aca="true" t="shared" si="2" ref="F12:F21">B12-D12</f>
        <v>44.07504499999982</v>
      </c>
      <c r="G12" s="38">
        <f aca="true" t="shared" si="3" ref="G12:G22">B12/D12-1</f>
        <v>0.03257402117263375</v>
      </c>
    </row>
    <row r="13" spans="1:7" ht="12">
      <c r="A13" s="90" t="s">
        <v>39</v>
      </c>
      <c r="B13" s="91">
        <f>SUM(B11:B12)</f>
        <v>2563.732322</v>
      </c>
      <c r="C13" s="43">
        <f t="shared" si="1"/>
        <v>0.6329201587563859</v>
      </c>
      <c r="D13" s="91">
        <f>SUM(D11:D12)</f>
        <v>2435.0733809999997</v>
      </c>
      <c r="E13" s="43">
        <f t="shared" si="0"/>
        <v>0.6630243054199918</v>
      </c>
      <c r="F13" s="44">
        <f t="shared" si="2"/>
        <v>128.65894100000014</v>
      </c>
      <c r="G13" s="45">
        <f t="shared" si="3"/>
        <v>0.05283575517841865</v>
      </c>
    </row>
    <row r="14" spans="1:7" ht="11.25">
      <c r="A14" s="34" t="s">
        <v>40</v>
      </c>
      <c r="B14" s="112">
        <v>1486.908642</v>
      </c>
      <c r="C14" s="40">
        <f t="shared" si="1"/>
        <v>0.3670798412436141</v>
      </c>
      <c r="D14" s="112">
        <v>1237.602509</v>
      </c>
      <c r="E14" s="40">
        <f t="shared" si="0"/>
        <v>0.3369756945800083</v>
      </c>
      <c r="F14" s="35">
        <f t="shared" si="2"/>
        <v>249.30613300000005</v>
      </c>
      <c r="G14" s="38">
        <f t="shared" si="3"/>
        <v>0.2014428147866658</v>
      </c>
    </row>
    <row r="15" spans="1:7" s="25" customFormat="1" ht="12">
      <c r="A15" s="41" t="s">
        <v>22</v>
      </c>
      <c r="B15" s="91">
        <f>SUM(B13:B14)</f>
        <v>4050.640964</v>
      </c>
      <c r="C15" s="43">
        <f t="shared" si="1"/>
        <v>1</v>
      </c>
      <c r="D15" s="91">
        <f>SUM(D13:D14)</f>
        <v>3672.6758899999995</v>
      </c>
      <c r="E15" s="43">
        <f t="shared" si="0"/>
        <v>1</v>
      </c>
      <c r="F15" s="44">
        <f t="shared" si="2"/>
        <v>377.96507400000064</v>
      </c>
      <c r="G15" s="45">
        <f t="shared" si="3"/>
        <v>0.10291272230940063</v>
      </c>
    </row>
    <row r="16" spans="1:7" ht="11.25">
      <c r="A16" s="34" t="s">
        <v>23</v>
      </c>
      <c r="B16" s="56">
        <v>299.695757</v>
      </c>
      <c r="C16" s="40">
        <f t="shared" si="1"/>
        <v>0.0739872429236609</v>
      </c>
      <c r="D16" s="56">
        <v>345.98172800000026</v>
      </c>
      <c r="E16" s="40">
        <f t="shared" si="0"/>
        <v>0.09420426369286844</v>
      </c>
      <c r="F16" s="35">
        <f t="shared" si="2"/>
        <v>-46.285971000000245</v>
      </c>
      <c r="G16" s="38">
        <f t="shared" si="3"/>
        <v>-0.13378154756195737</v>
      </c>
    </row>
    <row r="17" spans="1:7" ht="11.25">
      <c r="A17" s="34" t="s">
        <v>24</v>
      </c>
      <c r="B17" s="56">
        <v>621.0693419999999</v>
      </c>
      <c r="C17" s="40">
        <f t="shared" si="1"/>
        <v>0.15332618899570283</v>
      </c>
      <c r="D17" s="56">
        <v>558.5361319999998</v>
      </c>
      <c r="E17" s="40">
        <f t="shared" si="0"/>
        <v>0.1520787972390343</v>
      </c>
      <c r="F17" s="35">
        <f t="shared" si="2"/>
        <v>62.533210000000054</v>
      </c>
      <c r="G17" s="38">
        <f t="shared" si="3"/>
        <v>0.11195911314829687</v>
      </c>
    </row>
    <row r="18" spans="1:7" ht="11.25">
      <c r="A18" s="34" t="s">
        <v>25</v>
      </c>
      <c r="B18" s="56">
        <v>308.72870500000005</v>
      </c>
      <c r="C18" s="40">
        <f t="shared" si="1"/>
        <v>0.07621724752793964</v>
      </c>
      <c r="D18" s="56">
        <v>287.1375540000001</v>
      </c>
      <c r="E18" s="40">
        <f t="shared" si="0"/>
        <v>0.07818211097304317</v>
      </c>
      <c r="F18" s="35">
        <f t="shared" si="2"/>
        <v>21.591150999999968</v>
      </c>
      <c r="G18" s="38">
        <f t="shared" si="3"/>
        <v>0.07519445192459906</v>
      </c>
    </row>
    <row r="19" spans="1:11" ht="12">
      <c r="A19" s="34" t="s">
        <v>26</v>
      </c>
      <c r="B19" s="56">
        <v>246.85625499999998</v>
      </c>
      <c r="C19" s="40">
        <f t="shared" si="1"/>
        <v>0.060942516800163375</v>
      </c>
      <c r="D19" s="56">
        <v>240.38992199999998</v>
      </c>
      <c r="E19" s="40">
        <f t="shared" si="0"/>
        <v>0.06545361725344079</v>
      </c>
      <c r="F19" s="35">
        <f t="shared" si="2"/>
        <v>6.466332999999992</v>
      </c>
      <c r="G19" s="38">
        <f t="shared" si="3"/>
        <v>0.026899351462828847</v>
      </c>
      <c r="K19" s="92"/>
    </row>
    <row r="20" spans="1:7" ht="11.25">
      <c r="A20" s="34" t="s">
        <v>27</v>
      </c>
      <c r="B20" s="56">
        <v>919.2094050000001</v>
      </c>
      <c r="C20" s="40">
        <f t="shared" si="1"/>
        <v>0.22692937072662261</v>
      </c>
      <c r="D20" s="56">
        <v>775.0067979999997</v>
      </c>
      <c r="E20" s="40">
        <f t="shared" si="0"/>
        <v>0.21101965466383688</v>
      </c>
      <c r="F20" s="35">
        <f t="shared" si="2"/>
        <v>144.2026070000004</v>
      </c>
      <c r="G20" s="38">
        <f t="shared" si="3"/>
        <v>0.1860662478988997</v>
      </c>
    </row>
    <row r="21" spans="1:10" ht="11.25">
      <c r="A21" s="34" t="s">
        <v>28</v>
      </c>
      <c r="B21" s="56">
        <v>1655.0804999999998</v>
      </c>
      <c r="C21" s="40">
        <f t="shared" si="1"/>
        <v>0.40859718615140134</v>
      </c>
      <c r="D21" s="56">
        <v>1465.6237559999997</v>
      </c>
      <c r="E21" s="40">
        <f t="shared" si="0"/>
        <v>0.3990615561777764</v>
      </c>
      <c r="F21" s="35">
        <f t="shared" si="2"/>
        <v>189.45674400000007</v>
      </c>
      <c r="G21" s="38">
        <f t="shared" si="3"/>
        <v>0.12926697129764597</v>
      </c>
      <c r="J21" s="46"/>
    </row>
    <row r="22" spans="1:10" s="25" customFormat="1" ht="12">
      <c r="A22" s="41" t="s">
        <v>29</v>
      </c>
      <c r="B22" s="91">
        <f>SUM(B16:B21)</f>
        <v>4050.639964</v>
      </c>
      <c r="C22" s="43">
        <f t="shared" si="1"/>
        <v>0.9999997531254907</v>
      </c>
      <c r="D22" s="91">
        <f>SUM(D16:D21)</f>
        <v>3672.6758899999995</v>
      </c>
      <c r="E22" s="43">
        <f t="shared" si="0"/>
        <v>1</v>
      </c>
      <c r="F22" s="44">
        <f>B22-D22</f>
        <v>377.96407400000044</v>
      </c>
      <c r="G22" s="45">
        <f t="shared" si="3"/>
        <v>0.10291245002836358</v>
      </c>
      <c r="J22" s="46"/>
    </row>
    <row r="23" ht="11.25">
      <c r="J23" s="46"/>
    </row>
    <row r="24" spans="1:10" ht="12">
      <c r="A24" s="100" t="s">
        <v>38</v>
      </c>
      <c r="B24" s="94">
        <f>+B10</f>
        <v>45107</v>
      </c>
      <c r="C24" s="94">
        <f>+D10</f>
        <v>44742</v>
      </c>
      <c r="D24" s="96" t="s">
        <v>8</v>
      </c>
      <c r="E24" s="99" t="s">
        <v>9</v>
      </c>
      <c r="J24" s="46"/>
    </row>
    <row r="25" spans="1:10" ht="11.25">
      <c r="A25" s="34" t="s">
        <v>15</v>
      </c>
      <c r="B25" s="56">
        <f>B8</f>
        <v>162.85480594000003</v>
      </c>
      <c r="C25" s="56">
        <f>D8</f>
        <v>150.66945464999978</v>
      </c>
      <c r="D25" s="35">
        <f>B25-C25</f>
        <v>12.185351290000256</v>
      </c>
      <c r="E25" s="38">
        <f>B25/C25-1</f>
        <v>0.08087472884471802</v>
      </c>
      <c r="J25" s="46"/>
    </row>
    <row r="26" spans="1:10" ht="11.25">
      <c r="A26" s="34" t="s">
        <v>16</v>
      </c>
      <c r="B26" s="56">
        <f>Acqua!B18</f>
        <v>718.3182356099998</v>
      </c>
      <c r="C26" s="56">
        <f>Acqua!C18</f>
        <v>631.2</v>
      </c>
      <c r="D26" s="35">
        <f>B26-C26</f>
        <v>87.11823560999972</v>
      </c>
      <c r="E26" s="38">
        <f>B26/C26-1</f>
        <v>0.13802001839353562</v>
      </c>
      <c r="J26" s="46"/>
    </row>
    <row r="27" spans="1:5" ht="11.25">
      <c r="A27" s="51" t="s">
        <v>17</v>
      </c>
      <c r="B27" s="57">
        <f>+B25/B26</f>
        <v>0.2267167918989316</v>
      </c>
      <c r="C27" s="57">
        <f>+C25/C26</f>
        <v>0.23870319177756616</v>
      </c>
      <c r="D27" s="58">
        <f>+(B27-C27)*100</f>
        <v>-1.1986399878634564</v>
      </c>
      <c r="E27" s="59"/>
    </row>
    <row r="29" ht="11.25">
      <c r="D29" s="73"/>
    </row>
    <row r="30" ht="11.25">
      <c r="D30" s="7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1" ht="12"/>
    <row r="2" ht="12"/>
    <row r="3" spans="1:7" ht="12">
      <c r="A3" s="103" t="s">
        <v>51</v>
      </c>
      <c r="B3" s="104">
        <f>+Ambiente!B3</f>
        <v>45107</v>
      </c>
      <c r="C3" s="101" t="s">
        <v>11</v>
      </c>
      <c r="D3" s="104">
        <f>+Ambiente!D3</f>
        <v>44742</v>
      </c>
      <c r="E3" s="102" t="s">
        <v>11</v>
      </c>
      <c r="F3" s="105" t="s">
        <v>8</v>
      </c>
      <c r="G3" s="106" t="s">
        <v>9</v>
      </c>
    </row>
    <row r="4" spans="1:7" ht="12">
      <c r="A4" s="30" t="s">
        <v>12</v>
      </c>
      <c r="B4" s="70">
        <v>88.14756347000001</v>
      </c>
      <c r="C4" s="31">
        <f>+B4/B$4</f>
        <v>1</v>
      </c>
      <c r="D4" s="70">
        <v>82.2084382</v>
      </c>
      <c r="E4" s="31">
        <f>D4/$D$4</f>
        <v>1</v>
      </c>
      <c r="F4" s="32">
        <f>B4-D4</f>
        <v>5.939125270000005</v>
      </c>
      <c r="G4" s="33">
        <f>B4/D4-1</f>
        <v>0.07224471599315718</v>
      </c>
    </row>
    <row r="5" spans="1:7" ht="11.25">
      <c r="A5" s="34" t="s">
        <v>13</v>
      </c>
      <c r="B5" s="35">
        <v>-58.73825103000001</v>
      </c>
      <c r="C5" s="36">
        <f>+B5/B$4</f>
        <v>-0.6663627299237929</v>
      </c>
      <c r="D5" s="35">
        <v>-56.62520139000001</v>
      </c>
      <c r="E5" s="36">
        <f>D5/$D$4</f>
        <v>-0.6888003546818385</v>
      </c>
      <c r="F5" s="37">
        <f>B5-D5</f>
        <v>-2.11304964</v>
      </c>
      <c r="G5" s="38">
        <f>B5/D5-1</f>
        <v>0.03731641721583645</v>
      </c>
    </row>
    <row r="6" spans="1:7" ht="11.25">
      <c r="A6" s="34" t="s">
        <v>3</v>
      </c>
      <c r="B6" s="35">
        <v>-11.298839540000001</v>
      </c>
      <c r="C6" s="36">
        <f>+B6/B$4</f>
        <v>-0.12818096264050938</v>
      </c>
      <c r="D6" s="35">
        <v>-10.9870163</v>
      </c>
      <c r="E6" s="36">
        <f>D6/$D$4</f>
        <v>-0.1336482791860167</v>
      </c>
      <c r="F6" s="37">
        <f>B6-D6</f>
        <v>-0.3118232400000007</v>
      </c>
      <c r="G6" s="38">
        <f>B6/D6-1</f>
        <v>0.02838106647752947</v>
      </c>
    </row>
    <row r="7" spans="1:7" ht="11.25">
      <c r="A7" s="34" t="s">
        <v>5</v>
      </c>
      <c r="B7" s="46">
        <v>1.24645435</v>
      </c>
      <c r="C7" s="36">
        <f>+B7/B$4</f>
        <v>0.014140542301253922</v>
      </c>
      <c r="D7" s="46">
        <v>1.2339905300000003</v>
      </c>
      <c r="E7" s="36">
        <f>D7/$D$4</f>
        <v>0.015010509346958986</v>
      </c>
      <c r="F7" s="47">
        <f>B7-D7</f>
        <v>0.012463819999999792</v>
      </c>
      <c r="G7" s="38">
        <f>B7/D7-1</f>
        <v>0.010100417869495226</v>
      </c>
    </row>
    <row r="8" spans="1:7" ht="12">
      <c r="A8" s="41" t="s">
        <v>14</v>
      </c>
      <c r="B8" s="71">
        <f>SUM(B4:B7)</f>
        <v>19.35692725</v>
      </c>
      <c r="C8" s="43">
        <f>+B8/B$4</f>
        <v>0.21959684973695162</v>
      </c>
      <c r="D8" s="71">
        <f>SUM(D4:D7)</f>
        <v>15.830211039999995</v>
      </c>
      <c r="E8" s="43">
        <f>D8/$D$4</f>
        <v>0.19256187547910372</v>
      </c>
      <c r="F8" s="44">
        <f>B8-D8</f>
        <v>3.5267162100000036</v>
      </c>
      <c r="G8" s="45">
        <f>B8/D8-1</f>
        <v>0.22278390358085876</v>
      </c>
    </row>
    <row r="9" spans="1:7" ht="11.25">
      <c r="A9" s="69"/>
      <c r="B9" s="69"/>
      <c r="C9" s="69"/>
      <c r="D9" s="69"/>
      <c r="E9" s="69"/>
      <c r="F9" s="69"/>
      <c r="G9" s="69"/>
    </row>
    <row r="10" spans="1:5" ht="12">
      <c r="A10" s="103" t="s">
        <v>7</v>
      </c>
      <c r="B10" s="104">
        <f>+B3</f>
        <v>45107</v>
      </c>
      <c r="C10" s="104">
        <f>+D3</f>
        <v>44742</v>
      </c>
      <c r="D10" s="105" t="s">
        <v>8</v>
      </c>
      <c r="E10" s="107" t="s">
        <v>9</v>
      </c>
    </row>
    <row r="11" spans="1:5" ht="12">
      <c r="A11" s="30" t="s">
        <v>30</v>
      </c>
      <c r="D11" s="35"/>
      <c r="E11" s="88"/>
    </row>
    <row r="12" spans="1:5" ht="11.25">
      <c r="A12" s="34" t="s">
        <v>55</v>
      </c>
      <c r="B12" s="56">
        <v>626.0210000000001</v>
      </c>
      <c r="C12" s="56">
        <v>585.846</v>
      </c>
      <c r="D12" s="35">
        <f>B12-C12</f>
        <v>40.17500000000007</v>
      </c>
      <c r="E12" s="38">
        <f>B12/C12-1</f>
        <v>0.06857604216807833</v>
      </c>
    </row>
    <row r="13" spans="1:5" ht="11.25">
      <c r="A13" s="51" t="s">
        <v>31</v>
      </c>
      <c r="B13" s="26">
        <v>207</v>
      </c>
      <c r="C13" s="26">
        <v>195</v>
      </c>
      <c r="D13" s="72">
        <f>B13-C13</f>
        <v>12</v>
      </c>
      <c r="E13" s="54">
        <f>B13/C13-1</f>
        <v>0.06153846153846154</v>
      </c>
    </row>
    <row r="15" spans="1:5" ht="12">
      <c r="A15" s="108" t="s">
        <v>38</v>
      </c>
      <c r="B15" s="104">
        <f>+B3</f>
        <v>45107</v>
      </c>
      <c r="C15" s="104">
        <f>+C10</f>
        <v>44742</v>
      </c>
      <c r="D15" s="105" t="s">
        <v>8</v>
      </c>
      <c r="E15" s="107" t="s">
        <v>9</v>
      </c>
    </row>
    <row r="16" spans="1:5" ht="11.25">
      <c r="A16" s="34" t="s">
        <v>15</v>
      </c>
      <c r="B16" s="56">
        <f>B8</f>
        <v>19.35692725</v>
      </c>
      <c r="C16" s="56">
        <f>D8</f>
        <v>15.830211039999995</v>
      </c>
      <c r="D16" s="35">
        <f>B16-C16</f>
        <v>3.5267162100000036</v>
      </c>
      <c r="E16" s="38">
        <f>B16/C16-1</f>
        <v>0.22278390358085876</v>
      </c>
    </row>
    <row r="17" spans="1:5" ht="11.25">
      <c r="A17" s="34" t="s">
        <v>16</v>
      </c>
      <c r="B17" s="56">
        <f>Ambiente!B26</f>
        <v>718.3182356099998</v>
      </c>
      <c r="C17" s="56">
        <f>Ambiente!C26</f>
        <v>631.2</v>
      </c>
      <c r="D17" s="35">
        <f>B17-C17</f>
        <v>87.11823560999972</v>
      </c>
      <c r="E17" s="38">
        <f>B17/C17-1</f>
        <v>0.13802001839353562</v>
      </c>
    </row>
    <row r="18" spans="1:5" ht="11.25">
      <c r="A18" s="51" t="s">
        <v>17</v>
      </c>
      <c r="B18" s="57">
        <f>+B16/B17</f>
        <v>0.02694756486804486</v>
      </c>
      <c r="C18" s="57">
        <f>+C16/C17</f>
        <v>0.025079548542458797</v>
      </c>
      <c r="D18" s="58">
        <f>+(B18-C18)*100</f>
        <v>0.18680163255860616</v>
      </c>
      <c r="E18" s="59"/>
    </row>
    <row r="20" ht="11.25">
      <c r="C20" s="73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2"/>
  <ignoredErrors>
    <ignoredError sqref="C8" formula="1"/>
    <ignoredError sqref="B8 D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cp:lastPrinted>2010-05-07T12:03:19Z</cp:lastPrinted>
  <dcterms:created xsi:type="dcterms:W3CDTF">2008-08-08T14:48:29Z</dcterms:created>
  <dcterms:modified xsi:type="dcterms:W3CDTF">2023-07-24T08:07:03Z</dcterms:modified>
  <cp:category/>
  <cp:version/>
  <cp:contentType/>
  <cp:contentStatus/>
</cp:coreProperties>
</file>