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5" windowWidth="15195" windowHeight="8325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<sst xmlns="http://schemas.openxmlformats.org/spreadsheetml/2006/main" count="198" uniqueCount="109">
  <si>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</si>
  <si>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</si>
  <si>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</si>
  <si>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</si>
  <si>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</si>
  <si>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</si>
  <si>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</si>
  <si>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</si>
  <si>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</si>
  <si>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</si>
  <si>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</si>
  <si>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</si>
  <si>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</si>
  <si>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</si>
  <si>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</si>
  <si>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</si>
  <si>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</si>
  <si>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</si>
  <si>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</si>
  <si>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</si>
  <si>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</si>
  <si>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</si>
  <si>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</si>
  <si>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</si>
  <si>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</si>
  <si>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</si>
  <si>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</si>
  <si>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</si>
  <si>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</si>
  <si>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</si>
  <si>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</si>
  <si>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</si>
  <si>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</si>
  <si>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</si>
  <si>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</si>
  <si>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</si>
  <si>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</si>
  <si>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</si>
  <si>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</si>
  <si>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</si>
  <si>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</si>
  <si>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</si>
  <si>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</si>
  <si>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</si>
  <si>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</si>
  <si>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</si>
  <si>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 xml:space="preserve">Trattamento fine rapporto ed altri benefici </t>
  </si>
  <si>
    <t>Fondi per rischi ed oneri</t>
  </si>
  <si>
    <t>Passività fiscali differite</t>
  </si>
  <si>
    <t>Passività correnti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</si>
  <si>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</si>
  <si>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</si>
  <si>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</si>
  <si>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</si>
  <si>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</si>
  <si>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</si>
  <si>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</si>
  <si>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</si>
  <si>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</si>
  <si>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</si>
  <si>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</si>
  <si>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</si>
  <si>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</si>
  <si>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</si>
  <si>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</si>
  <si>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</si>
  <si>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</si>
  <si>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</si>
  <si>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</si>
  <si>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</si>
  <si>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</si>
  <si>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</si>
  <si>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</si>
  <si>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</si>
  <si>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</si>
  <si>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</si>
  <si>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</si>
  <si>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</si>
  <si>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</si>
  <si>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</si>
  <si>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</si>
  <si>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</si>
  <si>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</si>
  <si>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</si>
  <si>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</si>
  <si>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</si>
  <si>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</si>
  <si>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</si>
  <si>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</si>
  <si>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</si>
  <si>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</si>
  <si>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</si>
  <si>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</si>
  <si>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</si>
  <si>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</si>
  <si>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</si>
  <si>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</si>
  <si>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</si>
  <si>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</si>
  <si>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</si>
  <si>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</si>
  <si>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</si>
  <si>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Attività destinate alla vendita</t>
  </si>
  <si>
    <t>Passività associabili ad attività destinate alla vendita</t>
  </si>
  <si>
    <t>Diritti d'uso</t>
  </si>
  <si>
    <t>Passività non correnti per leasing</t>
  </si>
  <si>
    <t>Passività correnti per leasing</t>
  </si>
  <si>
    <t>Passività finanziarie non correnti</t>
  </si>
  <si>
    <t>Passività finanziarie correnti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</si>
</sst>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-#,##0.0"/>
    <numFmt numFmtId="179" formatCode="\+0.0%"/>
    <numFmt numFmtId="180" formatCode="\+0.0%;\(0.0%\)"/>
    <numFmt numFmtId="181" formatCode="_-* #,##0.0_-;\-* #,##0.0_-;_-* &quot;-&quot;??_-;_-@_-"/>
    <numFmt numFmtId="182" formatCode="\+#,##0.0;\(#,##0.0\)"/>
    <numFmt numFmtId="183" formatCode="0.0%;\(0.0%\)"/>
    <numFmt numFmtId="184" formatCode="#,##0.0;\(#,##0.0\)"/>
    <numFmt numFmtId="185" formatCode="\(#,##0.0\);\+#,##0.0"/>
    <numFmt numFmtId="186" formatCode="\+#,##0;\(#,##0\)"/>
    <numFmt numFmtId="187" formatCode="#,##0.000;\(#,##0.000\)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0" fontId="6" fillId="54" borderId="27" xfId="84" applyNumberFormat="1" applyFont="1" applyFill="1" applyBorder="1" applyAlignment="1" applyProtection="1" quotePrefix="1">
      <alignment horizontal="center" vertical="center" wrapText="1"/>
      <protection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78" fontId="8" fillId="61" borderId="0" xfId="0" applyNumberFormat="1" applyFont="1" applyFill="1" applyBorder="1" applyAlignment="1">
      <alignment wrapText="1"/>
    </xf>
    <xf numFmtId="183" fontId="13" fillId="61" borderId="0" xfId="0" applyNumberFormat="1" applyFont="1" applyFill="1" applyBorder="1" applyAlignment="1">
      <alignment wrapText="1"/>
    </xf>
    <xf numFmtId="182" fontId="8" fillId="61" borderId="0" xfId="0" applyNumberFormat="1" applyFont="1" applyFill="1" applyBorder="1" applyAlignment="1">
      <alignment wrapText="1"/>
    </xf>
    <xf numFmtId="180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72" fontId="9" fillId="61" borderId="0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173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71" fontId="8" fillId="61" borderId="27" xfId="0" applyNumberFormat="1" applyFont="1" applyFill="1" applyBorder="1" applyAlignment="1">
      <alignment wrapText="1"/>
    </xf>
    <xf numFmtId="183" fontId="14" fillId="61" borderId="27" xfId="0" applyNumberFormat="1" applyFont="1" applyFill="1" applyBorder="1" applyAlignment="1">
      <alignment wrapText="1"/>
    </xf>
    <xf numFmtId="182" fontId="8" fillId="61" borderId="27" xfId="0" applyNumberFormat="1" applyFont="1" applyFill="1" applyBorder="1" applyAlignment="1">
      <alignment wrapText="1"/>
    </xf>
    <xf numFmtId="180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171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86" fontId="9" fillId="61" borderId="34" xfId="0" applyNumberFormat="1" applyFont="1" applyFill="1" applyBorder="1" applyAlignment="1">
      <alignment wrapText="1"/>
    </xf>
    <xf numFmtId="180" fontId="9" fillId="61" borderId="35" xfId="88" applyNumberFormat="1" applyFont="1" applyFill="1" applyBorder="1" applyAlignment="1">
      <alignment wrapText="1"/>
    </xf>
    <xf numFmtId="171" fontId="11" fillId="61" borderId="0" xfId="0" applyNumberFormat="1" applyFont="1" applyFill="1" applyAlignment="1">
      <alignment/>
    </xf>
    <xf numFmtId="174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73" fontId="8" fillId="61" borderId="27" xfId="0" applyNumberFormat="1" applyFont="1" applyFill="1" applyBorder="1" applyAlignment="1">
      <alignment wrapText="1"/>
    </xf>
    <xf numFmtId="181" fontId="9" fillId="61" borderId="0" xfId="8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8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0" fontId="8" fillId="61" borderId="32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173" fontId="11" fillId="61" borderId="0" xfId="0" applyNumberFormat="1" applyFont="1" applyFill="1" applyAlignment="1">
      <alignment/>
    </xf>
    <xf numFmtId="180" fontId="8" fillId="61" borderId="3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75" fontId="9" fillId="61" borderId="0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71" fontId="9" fillId="61" borderId="34" xfId="0" applyNumberFormat="1" applyFont="1" applyFill="1" applyBorder="1" applyAlignment="1">
      <alignment wrapText="1"/>
    </xf>
    <xf numFmtId="182" fontId="9" fillId="61" borderId="34" xfId="0" applyNumberFormat="1" applyFont="1" applyFill="1" applyBorder="1" applyAlignment="1">
      <alignment wrapText="1"/>
    </xf>
    <xf numFmtId="180" fontId="9" fillId="61" borderId="35" xfId="0" applyNumberFormat="1" applyFont="1" applyFill="1" applyBorder="1" applyAlignment="1">
      <alignment wrapText="1"/>
    </xf>
    <xf numFmtId="174" fontId="9" fillId="61" borderId="0" xfId="0" applyNumberFormat="1" applyFont="1" applyFill="1" applyBorder="1" applyAlignment="1">
      <alignment wrapText="1"/>
    </xf>
    <xf numFmtId="176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78" fontId="8" fillId="61" borderId="27" xfId="0" applyNumberFormat="1" applyFont="1" applyFill="1" applyBorder="1" applyAlignment="1">
      <alignment wrapText="1"/>
    </xf>
    <xf numFmtId="171" fontId="8" fillId="61" borderId="0" xfId="0" applyNumberFormat="1" applyFont="1" applyFill="1" applyBorder="1" applyAlignment="1">
      <alignment wrapText="1"/>
    </xf>
    <xf numFmtId="181" fontId="9" fillId="61" borderId="34" xfId="80" applyNumberFormat="1" applyFont="1" applyFill="1" applyBorder="1" applyAlignment="1">
      <alignment wrapText="1"/>
    </xf>
    <xf numFmtId="177" fontId="9" fillId="61" borderId="35" xfId="0" applyNumberFormat="1" applyFont="1" applyFill="1" applyBorder="1" applyAlignment="1">
      <alignment wrapText="1"/>
    </xf>
    <xf numFmtId="178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74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74" fontId="8" fillId="61" borderId="0" xfId="0" applyNumberFormat="1" applyFont="1" applyFill="1" applyBorder="1" applyAlignment="1">
      <alignment wrapText="1"/>
    </xf>
    <xf numFmtId="175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81" fontId="13" fillId="61" borderId="0" xfId="80" applyNumberFormat="1" applyFont="1" applyFill="1" applyBorder="1" applyAlignment="1">
      <alignment wrapText="1"/>
    </xf>
    <xf numFmtId="182" fontId="13" fillId="61" borderId="0" xfId="0" applyNumberFormat="1" applyFont="1" applyFill="1" applyBorder="1" applyAlignment="1">
      <alignment wrapText="1"/>
    </xf>
    <xf numFmtId="177" fontId="13" fillId="61" borderId="30" xfId="0" applyNumberFormat="1" applyFont="1" applyFill="1" applyBorder="1" applyAlignment="1">
      <alignment wrapText="1"/>
    </xf>
    <xf numFmtId="175" fontId="9" fillId="61" borderId="34" xfId="0" applyNumberFormat="1" applyFont="1" applyFill="1" applyBorder="1" applyAlignment="1">
      <alignment wrapText="1"/>
    </xf>
    <xf numFmtId="182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77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70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0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84" fontId="1" fillId="61" borderId="0" xfId="84" applyNumberFormat="1" applyFont="1" applyFill="1" applyBorder="1" applyProtection="1">
      <alignment/>
      <protection locked="0"/>
    </xf>
    <xf numFmtId="184" fontId="24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Protection="1">
      <alignment/>
      <protection hidden="1"/>
    </xf>
    <xf numFmtId="184" fontId="6" fillId="61" borderId="27" xfId="84" applyNumberFormat="1" applyFont="1" applyFill="1" applyBorder="1" applyProtection="1">
      <alignment/>
      <protection locked="0"/>
    </xf>
    <xf numFmtId="184" fontId="6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Alignment="1" applyProtection="1">
      <alignment horizontal="right"/>
      <protection hidden="1"/>
    </xf>
    <xf numFmtId="184" fontId="1" fillId="61" borderId="34" xfId="84" applyNumberFormat="1" applyFont="1" applyFill="1" applyBorder="1" applyProtection="1">
      <alignment/>
      <protection locked="0"/>
    </xf>
    <xf numFmtId="187" fontId="1" fillId="61" borderId="0" xfId="84" applyNumberFormat="1" applyFont="1" applyFill="1" applyBorder="1" applyProtection="1">
      <alignment/>
      <protection locked="0"/>
    </xf>
    <xf numFmtId="187" fontId="1" fillId="61" borderId="34" xfId="84" applyNumberFormat="1" applyFont="1" applyFill="1" applyBorder="1" applyProtection="1">
      <alignment/>
      <protection locked="0"/>
    </xf>
    <xf numFmtId="178" fontId="49" fillId="61" borderId="0" xfId="84" applyNumberFormat="1" applyFont="1" applyFill="1" applyBorder="1" applyAlignment="1" applyProtection="1">
      <alignment horizontal="right" vertical="center"/>
      <protection hidden="1"/>
    </xf>
    <xf numFmtId="178" fontId="2" fillId="60" borderId="27" xfId="84" applyNumberFormat="1" applyFont="1" applyFill="1" applyBorder="1" applyAlignment="1" applyProtection="1">
      <alignment vertical="center"/>
      <protection hidden="1"/>
    </xf>
    <xf numFmtId="178" fontId="4" fillId="61" borderId="0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>
      <alignment vertical="center"/>
      <protection hidden="1"/>
    </xf>
    <xf numFmtId="178" fontId="2" fillId="15" borderId="28" xfId="84" applyNumberFormat="1" applyFont="1" applyFill="1" applyBorder="1" applyAlignment="1" applyProtection="1">
      <alignment horizontal="right" vertical="center"/>
      <protection hidden="1"/>
    </xf>
    <xf numFmtId="178" fontId="1" fillId="61" borderId="0" xfId="0" applyNumberFormat="1" applyFont="1" applyFill="1" applyAlignment="1">
      <alignment/>
    </xf>
    <xf numFmtId="178" fontId="4" fillId="54" borderId="27" xfId="84" applyNumberFormat="1" applyFont="1" applyFill="1" applyBorder="1" applyAlignment="1" applyProtection="1">
      <alignment horizontal="center" vertical="center"/>
      <protection hidden="1"/>
    </xf>
    <xf numFmtId="178" fontId="4" fillId="61" borderId="36" xfId="84" applyNumberFormat="1" applyFont="1" applyFill="1" applyBorder="1" applyAlignment="1" applyProtection="1">
      <alignment vertical="center"/>
      <protection hidden="1"/>
    </xf>
    <xf numFmtId="178" fontId="49" fillId="61" borderId="34" xfId="84" applyNumberFormat="1" applyFont="1" applyFill="1" applyBorder="1" applyAlignment="1" applyProtection="1">
      <alignment vertical="center"/>
      <protection hidden="1"/>
    </xf>
    <xf numFmtId="178" fontId="49" fillId="61" borderId="38" xfId="84" applyNumberFormat="1" applyFont="1" applyFill="1" applyBorder="1" applyAlignment="1" applyProtection="1">
      <alignment vertical="center"/>
      <protection hidden="1"/>
    </xf>
    <xf numFmtId="178" fontId="2" fillId="61" borderId="36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78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78" fontId="6" fillId="15" borderId="27" xfId="0" applyNumberFormat="1" applyFont="1" applyFill="1" applyBorder="1" applyAlignment="1">
      <alignment horizontal="right" vertical="center" wrapText="1"/>
    </xf>
    <xf numFmtId="37" fontId="4" fillId="61" borderId="0" xfId="84" applyFont="1" applyFill="1" applyAlignment="1" applyProtection="1">
      <alignment vertical="center"/>
      <protection hidden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6.57421875" style="10" customWidth="1"/>
    <col min="2" max="6" width="9.140625" style="10" customWidth="1"/>
    <col min="7" max="7" width="50.140625" style="10" bestFit="1" customWidth="1"/>
    <col min="8" max="16384" width="9.140625" style="10" customWidth="1"/>
  </cols>
  <sheetData>
    <row r="3" spans="7:9" ht="25.5" customHeight="1">
      <c r="G3" s="135"/>
      <c r="H3" s="135"/>
      <c r="I3" s="135"/>
    </row>
    <row r="4" spans="1:9" ht="12.75">
      <c r="A4" s="136" t="s">
        <v>85</v>
      </c>
      <c r="B4" s="153"/>
      <c r="C4" s="153"/>
      <c r="G4" s="154"/>
      <c r="H4" s="155"/>
      <c r="I4" s="155"/>
    </row>
    <row r="5" spans="1:9" ht="12.75">
      <c r="A5" s="1" t="s">
        <v>98</v>
      </c>
      <c r="B5" s="4">
        <v>2020</v>
      </c>
      <c r="C5" s="4">
        <v>2021</v>
      </c>
      <c r="G5" s="139"/>
      <c r="H5" s="135"/>
      <c r="I5" s="135"/>
    </row>
    <row r="6" spans="1:9" ht="12.75">
      <c r="A6" s="138" t="s">
        <v>0</v>
      </c>
      <c r="B6" s="156">
        <v>7079</v>
      </c>
      <c r="C6" s="156">
        <v>10555.3</v>
      </c>
      <c r="G6" s="139"/>
      <c r="H6" s="135"/>
      <c r="I6" s="135"/>
    </row>
    <row r="7" spans="1:9" ht="12" customHeight="1">
      <c r="A7" s="138" t="s">
        <v>1</v>
      </c>
      <c r="B7" s="156">
        <v>0</v>
      </c>
      <c r="C7" s="156">
        <v>0</v>
      </c>
      <c r="G7" s="140"/>
      <c r="H7" s="135"/>
      <c r="I7" s="135"/>
    </row>
    <row r="8" spans="1:9" ht="12.75">
      <c r="A8" s="138" t="s">
        <v>2</v>
      </c>
      <c r="B8" s="156">
        <v>467.8</v>
      </c>
      <c r="C8" s="156">
        <v>400.1</v>
      </c>
      <c r="G8" s="139"/>
      <c r="H8" s="135"/>
      <c r="I8" s="135"/>
    </row>
    <row r="9" spans="1:9" ht="12.75">
      <c r="A9" s="141" t="s">
        <v>94</v>
      </c>
      <c r="B9" s="157">
        <v>0</v>
      </c>
      <c r="C9" s="157">
        <v>0</v>
      </c>
      <c r="G9" s="139"/>
      <c r="H9" s="135"/>
      <c r="I9" s="135"/>
    </row>
    <row r="10" spans="1:9" ht="12.75">
      <c r="A10" s="138" t="s">
        <v>3</v>
      </c>
      <c r="B10" s="158"/>
      <c r="C10" s="158"/>
      <c r="G10" s="139"/>
      <c r="H10" s="135"/>
      <c r="I10" s="135"/>
    </row>
    <row r="11" spans="1:9" ht="12.75">
      <c r="A11" s="142" t="s">
        <v>4</v>
      </c>
      <c r="B11" s="156">
        <v>-3410.6</v>
      </c>
      <c r="C11" s="156">
        <v>-6668.5</v>
      </c>
      <c r="G11" s="139"/>
      <c r="H11" s="135"/>
      <c r="I11" s="135"/>
    </row>
    <row r="12" spans="1:9" ht="12.75">
      <c r="A12" s="138" t="s">
        <v>5</v>
      </c>
      <c r="B12" s="156">
        <v>-2424.9</v>
      </c>
      <c r="C12" s="156">
        <v>-2464.6</v>
      </c>
      <c r="G12" s="139"/>
      <c r="H12" s="135"/>
      <c r="I12" s="135"/>
    </row>
    <row r="13" spans="1:9" ht="12.75">
      <c r="A13" s="138" t="s">
        <v>6</v>
      </c>
      <c r="B13" s="156">
        <v>-572.7</v>
      </c>
      <c r="C13" s="156">
        <v>-592.8</v>
      </c>
      <c r="G13" s="143"/>
      <c r="H13" s="144"/>
      <c r="I13" s="144"/>
    </row>
    <row r="14" spans="1:9" ht="12.75">
      <c r="A14" s="138" t="s">
        <v>7</v>
      </c>
      <c r="B14" s="156">
        <v>-571.7</v>
      </c>
      <c r="C14" s="156">
        <v>-612.1</v>
      </c>
      <c r="G14" s="139"/>
      <c r="H14" s="135"/>
      <c r="I14" s="135"/>
    </row>
    <row r="15" spans="1:9" ht="12.75">
      <c r="A15" s="138" t="s">
        <v>8</v>
      </c>
      <c r="B15" s="156">
        <v>-58.9</v>
      </c>
      <c r="C15" s="156">
        <v>-66.5</v>
      </c>
      <c r="G15" s="139"/>
      <c r="H15" s="135"/>
      <c r="I15" s="135"/>
    </row>
    <row r="16" spans="1:9" ht="12.75">
      <c r="A16" s="138" t="s">
        <v>9</v>
      </c>
      <c r="B16" s="156">
        <v>43.3</v>
      </c>
      <c r="C16" s="156">
        <v>60.8</v>
      </c>
      <c r="G16" s="139"/>
      <c r="H16" s="135"/>
      <c r="I16" s="135"/>
    </row>
    <row r="17" spans="1:9" ht="12.75">
      <c r="A17" s="138"/>
      <c r="B17" s="158"/>
      <c r="C17" s="158"/>
      <c r="G17" s="143"/>
      <c r="H17" s="144"/>
      <c r="I17" s="144"/>
    </row>
    <row r="18" spans="1:9" ht="12.75">
      <c r="A18" s="145" t="s">
        <v>10</v>
      </c>
      <c r="B18" s="159">
        <f>SUM(B6:B16)</f>
        <v>551.3000000000005</v>
      </c>
      <c r="C18" s="159">
        <f>SUM(C6:C16)</f>
        <v>611.6999999999997</v>
      </c>
      <c r="G18" s="143"/>
      <c r="H18" s="144"/>
      <c r="I18" s="144"/>
    </row>
    <row r="19" spans="1:9" ht="12.75">
      <c r="A19" s="138"/>
      <c r="B19" s="160"/>
      <c r="C19" s="160"/>
      <c r="G19" s="139"/>
      <c r="H19" s="135"/>
      <c r="I19" s="135"/>
    </row>
    <row r="20" spans="1:9" ht="12.75">
      <c r="A20" s="138" t="s">
        <v>11</v>
      </c>
      <c r="B20" s="161">
        <v>8.2</v>
      </c>
      <c r="C20" s="161">
        <v>13.2</v>
      </c>
      <c r="G20" s="143"/>
      <c r="H20" s="144"/>
      <c r="I20" s="144"/>
    </row>
    <row r="21" spans="1:9" ht="12.75">
      <c r="A21" s="138" t="s">
        <v>12</v>
      </c>
      <c r="B21" s="161">
        <v>73.4</v>
      </c>
      <c r="C21" s="161">
        <v>82.3</v>
      </c>
      <c r="G21" s="139"/>
      <c r="H21" s="146"/>
      <c r="I21" s="146"/>
    </row>
    <row r="22" spans="1:9" ht="12.75">
      <c r="A22" s="138" t="s">
        <v>13</v>
      </c>
      <c r="B22" s="161">
        <v>-198.3</v>
      </c>
      <c r="C22" s="161">
        <v>-300.3</v>
      </c>
      <c r="G22" s="143"/>
      <c r="H22" s="144"/>
      <c r="I22" s="144"/>
    </row>
    <row r="23" spans="1:9" ht="12.75">
      <c r="A23" s="141" t="s">
        <v>94</v>
      </c>
      <c r="B23" s="157">
        <v>0</v>
      </c>
      <c r="C23" s="157">
        <v>0</v>
      </c>
      <c r="G23" s="139"/>
      <c r="H23" s="146"/>
      <c r="I23" s="146"/>
    </row>
    <row r="24" spans="1:9" ht="12.75">
      <c r="A24" s="141"/>
      <c r="B24" s="161"/>
      <c r="C24" s="161"/>
      <c r="G24" s="139"/>
      <c r="H24" s="135"/>
      <c r="I24" s="135"/>
    </row>
    <row r="25" spans="1:9" ht="12.75">
      <c r="A25" s="147" t="s">
        <v>97</v>
      </c>
      <c r="B25" s="161">
        <v>0</v>
      </c>
      <c r="C25" s="161">
        <v>0</v>
      </c>
      <c r="G25" s="139"/>
      <c r="H25" s="135"/>
      <c r="I25" s="135"/>
    </row>
    <row r="26" spans="1:9" ht="12.75">
      <c r="A26" s="138"/>
      <c r="B26" s="158"/>
      <c r="C26" s="158"/>
      <c r="G26" s="135"/>
      <c r="H26" s="135"/>
      <c r="I26" s="135"/>
    </row>
    <row r="27" spans="1:9" ht="12.75">
      <c r="A27" s="145" t="s">
        <v>14</v>
      </c>
      <c r="B27" s="159">
        <f>SUM(B18:B25)</f>
        <v>434.60000000000053</v>
      </c>
      <c r="C27" s="159">
        <f>SUM(C18:C25)</f>
        <v>406.8999999999997</v>
      </c>
      <c r="G27" s="135"/>
      <c r="H27" s="135"/>
      <c r="I27" s="135"/>
    </row>
    <row r="28" spans="1:9" ht="12.75">
      <c r="A28" s="148"/>
      <c r="B28" s="160"/>
      <c r="C28" s="160"/>
      <c r="G28" s="135"/>
      <c r="H28" s="135"/>
      <c r="I28" s="135"/>
    </row>
    <row r="29" spans="1:3" ht="12.75">
      <c r="A29" s="138" t="s">
        <v>15</v>
      </c>
      <c r="B29" s="161">
        <v>-111.8</v>
      </c>
      <c r="C29" s="161">
        <v>-34.2</v>
      </c>
    </row>
    <row r="30" spans="1:3" ht="12.75">
      <c r="A30" s="141"/>
      <c r="B30" s="156"/>
      <c r="C30" s="156"/>
    </row>
    <row r="31" spans="1:3" ht="12.75">
      <c r="A31" s="145" t="s">
        <v>16</v>
      </c>
      <c r="B31" s="159">
        <f>+B27+B29</f>
        <v>322.8000000000005</v>
      </c>
      <c r="C31" s="159">
        <f>+C27+C29</f>
        <v>372.6999999999997</v>
      </c>
    </row>
    <row r="32" spans="1:3" ht="12.75">
      <c r="A32" s="138" t="s">
        <v>17</v>
      </c>
      <c r="B32" s="156"/>
      <c r="C32" s="156"/>
    </row>
    <row r="33" spans="1:3" ht="12.75">
      <c r="A33" s="138" t="s">
        <v>18</v>
      </c>
      <c r="B33" s="161">
        <f>+B31-B34</f>
        <v>302.7000000000005</v>
      </c>
      <c r="C33" s="161">
        <f>+C31-C34</f>
        <v>333.4999999999997</v>
      </c>
    </row>
    <row r="34" spans="1:3" ht="12.75">
      <c r="A34" s="138" t="s">
        <v>19</v>
      </c>
      <c r="B34" s="161">
        <v>20.1</v>
      </c>
      <c r="C34" s="161">
        <v>39.2</v>
      </c>
    </row>
    <row r="35" spans="1:3" ht="12.75">
      <c r="A35" s="149" t="s">
        <v>20</v>
      </c>
      <c r="B35" s="162"/>
      <c r="C35" s="162"/>
    </row>
    <row r="36" spans="1:3" ht="12.75">
      <c r="A36" s="148" t="s">
        <v>21</v>
      </c>
      <c r="B36" s="163">
        <v>0.206</v>
      </c>
      <c r="C36" s="163">
        <v>0.228</v>
      </c>
    </row>
    <row r="37" spans="1:3" ht="13.5" thickBot="1">
      <c r="A37" s="148" t="s">
        <v>22</v>
      </c>
      <c r="B37" s="164">
        <v>0.206</v>
      </c>
      <c r="C37" s="163">
        <v>0.228</v>
      </c>
    </row>
    <row r="38" spans="1:3" ht="12.75">
      <c r="A38" s="150"/>
      <c r="B38" s="151"/>
      <c r="C38" s="151"/>
    </row>
    <row r="39" ht="12.75">
      <c r="A39" s="15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17:C17" formulaRange="1"/>
    <ignoredError sqref="B19:C19 B30:C31 B26:C28 C23:C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5.57421875" style="124" customWidth="1"/>
    <col min="4" max="6" width="9.140625" style="10" customWidth="1"/>
    <col min="7" max="7" width="10.00390625" style="10" bestFit="1" customWidth="1"/>
    <col min="8" max="16384" width="9.140625" style="10" customWidth="1"/>
  </cols>
  <sheetData>
    <row r="5" spans="1:3" ht="12.75">
      <c r="A5" s="136" t="s">
        <v>101</v>
      </c>
      <c r="B5" s="137">
        <v>44196</v>
      </c>
      <c r="C5" s="137">
        <v>44561</v>
      </c>
    </row>
    <row r="6" spans="1:3" ht="12.75">
      <c r="A6" s="2" t="s">
        <v>23</v>
      </c>
      <c r="B6" s="9"/>
      <c r="C6" s="9"/>
    </row>
    <row r="7" spans="1:3" ht="12.75">
      <c r="A7" s="127" t="s">
        <v>24</v>
      </c>
      <c r="B7" s="128"/>
      <c r="C7" s="128"/>
    </row>
    <row r="8" spans="1:3" ht="13.5">
      <c r="A8" s="129" t="s">
        <v>25</v>
      </c>
      <c r="B8" s="165">
        <v>1926.5</v>
      </c>
      <c r="C8" s="165">
        <v>1941</v>
      </c>
    </row>
    <row r="9" spans="1:3" ht="13.5">
      <c r="A9" s="179" t="s">
        <v>104</v>
      </c>
      <c r="B9" s="165">
        <v>95.9</v>
      </c>
      <c r="C9" s="165">
        <v>101.6</v>
      </c>
    </row>
    <row r="10" spans="1:3" ht="13.5">
      <c r="A10" s="129" t="s">
        <v>26</v>
      </c>
      <c r="B10" s="165">
        <v>3924.4</v>
      </c>
      <c r="C10" s="165">
        <v>4126.7</v>
      </c>
    </row>
    <row r="11" spans="1:3" ht="13.5">
      <c r="A11" s="129" t="s">
        <v>27</v>
      </c>
      <c r="B11" s="165">
        <v>812.8</v>
      </c>
      <c r="C11" s="165">
        <v>842.9</v>
      </c>
    </row>
    <row r="12" spans="1:3" ht="13.5">
      <c r="A12" s="129" t="s">
        <v>91</v>
      </c>
      <c r="B12" s="165">
        <v>187.9</v>
      </c>
      <c r="C12" s="165">
        <v>198.5</v>
      </c>
    </row>
    <row r="13" spans="1:3" ht="13.5">
      <c r="A13" s="129" t="s">
        <v>28</v>
      </c>
      <c r="B13" s="165">
        <v>140.8</v>
      </c>
      <c r="C13" s="165">
        <v>142.7</v>
      </c>
    </row>
    <row r="14" spans="1:3" ht="13.5">
      <c r="A14" s="129" t="s">
        <v>29</v>
      </c>
      <c r="B14" s="165">
        <v>156.6</v>
      </c>
      <c r="C14" s="165">
        <v>229.4</v>
      </c>
    </row>
    <row r="15" spans="1:3" ht="13.5">
      <c r="A15" s="129" t="s">
        <v>86</v>
      </c>
      <c r="B15" s="165">
        <v>14.4</v>
      </c>
      <c r="C15" s="165">
        <v>6.9</v>
      </c>
    </row>
    <row r="16" spans="1:3" ht="12.75">
      <c r="A16" s="6"/>
      <c r="B16" s="166">
        <f>SUM(B8:B15)</f>
        <v>7259.3</v>
      </c>
      <c r="C16" s="166">
        <f>SUM(C8:C15)</f>
        <v>7589.699999999998</v>
      </c>
    </row>
    <row r="17" spans="1:3" ht="12.75">
      <c r="A17" s="127" t="s">
        <v>31</v>
      </c>
      <c r="B17" s="167"/>
      <c r="C17" s="167"/>
    </row>
    <row r="18" spans="1:3" ht="13.5">
      <c r="A18" s="129" t="s">
        <v>32</v>
      </c>
      <c r="B18" s="168">
        <v>171.7</v>
      </c>
      <c r="C18" s="168">
        <v>368</v>
      </c>
    </row>
    <row r="19" spans="1:3" ht="13.5">
      <c r="A19" s="129" t="s">
        <v>33</v>
      </c>
      <c r="B19" s="168">
        <v>1971.6</v>
      </c>
      <c r="C19" s="168">
        <v>2918</v>
      </c>
    </row>
    <row r="20" spans="1:3" ht="13.5">
      <c r="A20" s="129" t="s">
        <v>28</v>
      </c>
      <c r="B20" s="168">
        <v>32.8</v>
      </c>
      <c r="C20" s="168">
        <v>29.3</v>
      </c>
    </row>
    <row r="21" spans="1:3" ht="13.5">
      <c r="A21" s="129" t="s">
        <v>30</v>
      </c>
      <c r="B21" s="168">
        <v>113.1</v>
      </c>
      <c r="C21" s="168">
        <v>1797.4</v>
      </c>
    </row>
    <row r="22" spans="1:3" ht="13.5">
      <c r="A22" s="129" t="s">
        <v>95</v>
      </c>
      <c r="B22" s="168">
        <v>11.7</v>
      </c>
      <c r="C22" s="168">
        <v>21.2</v>
      </c>
    </row>
    <row r="23" spans="1:3" ht="13.5">
      <c r="A23" s="129" t="s">
        <v>34</v>
      </c>
      <c r="B23" s="168">
        <v>487.5</v>
      </c>
      <c r="C23" s="168">
        <v>422.3</v>
      </c>
    </row>
    <row r="24" spans="1:3" ht="13.5">
      <c r="A24" s="129" t="s">
        <v>35</v>
      </c>
      <c r="B24" s="168">
        <v>987.1</v>
      </c>
      <c r="C24" s="168">
        <v>885.6</v>
      </c>
    </row>
    <row r="25" spans="1:3" ht="12.75">
      <c r="A25" s="6"/>
      <c r="B25" s="166">
        <f>SUM(B18:B24)</f>
        <v>3775.4999999999995</v>
      </c>
      <c r="C25" s="166">
        <f>SUM(C18:C24)</f>
        <v>6441.800000000001</v>
      </c>
    </row>
    <row r="26" spans="1:3" ht="13.5">
      <c r="A26" s="179" t="s">
        <v>102</v>
      </c>
      <c r="B26" s="168">
        <v>0</v>
      </c>
      <c r="C26" s="168">
        <v>0</v>
      </c>
    </row>
    <row r="27" spans="1:3" ht="13.5" thickBot="1">
      <c r="A27" s="3" t="s">
        <v>36</v>
      </c>
      <c r="B27" s="169">
        <f>+B16+B25</f>
        <v>11034.8</v>
      </c>
      <c r="C27" s="169">
        <f>+C16+C25</f>
        <v>14031.5</v>
      </c>
    </row>
    <row r="28" spans="2:3" ht="12.75">
      <c r="B28" s="170"/>
      <c r="C28" s="170"/>
    </row>
    <row r="29" spans="2:3" ht="12.75">
      <c r="B29" s="170"/>
      <c r="C29" s="170"/>
    </row>
    <row r="30" spans="1:3" ht="12.75">
      <c r="A30" s="2" t="s">
        <v>37</v>
      </c>
      <c r="B30" s="171"/>
      <c r="C30" s="171"/>
    </row>
    <row r="31" spans="1:3" ht="12.75">
      <c r="A31" s="130" t="s">
        <v>38</v>
      </c>
      <c r="B31" s="172"/>
      <c r="C31" s="172"/>
    </row>
    <row r="32" spans="1:3" ht="13.5">
      <c r="A32" s="131" t="s">
        <v>39</v>
      </c>
      <c r="B32" s="168">
        <v>1460</v>
      </c>
      <c r="C32" s="168">
        <v>1459.6</v>
      </c>
    </row>
    <row r="33" spans="1:3" ht="13.5">
      <c r="A33" s="131" t="s">
        <v>40</v>
      </c>
      <c r="B33" s="165">
        <v>1198.1</v>
      </c>
      <c r="C33" s="165">
        <v>1407.1</v>
      </c>
    </row>
    <row r="34" spans="1:3" ht="13.5">
      <c r="A34" s="131" t="s">
        <v>41</v>
      </c>
      <c r="B34" s="173">
        <v>302.7</v>
      </c>
      <c r="C34" s="173">
        <v>333.5</v>
      </c>
    </row>
    <row r="35" spans="1:3" ht="12.75">
      <c r="A35" s="7" t="s">
        <v>42</v>
      </c>
      <c r="B35" s="166">
        <f>SUM(B32:B34)</f>
        <v>2960.7999999999997</v>
      </c>
      <c r="C35" s="166">
        <f>SUM(C32:C34)</f>
        <v>3200.2</v>
      </c>
    </row>
    <row r="36" spans="1:3" ht="13.5">
      <c r="A36" s="132" t="s">
        <v>43</v>
      </c>
      <c r="B36" s="174">
        <v>194.5</v>
      </c>
      <c r="C36" s="174">
        <v>216.6</v>
      </c>
    </row>
    <row r="37" spans="1:3" ht="12.75">
      <c r="A37" s="7" t="s">
        <v>44</v>
      </c>
      <c r="B37" s="166">
        <f>SUM(B35:B36)</f>
        <v>3155.2999999999997</v>
      </c>
      <c r="C37" s="166">
        <f>SUM(C35:C36)</f>
        <v>3416.7999999999997</v>
      </c>
    </row>
    <row r="38" spans="1:3" ht="12.75">
      <c r="A38" s="130"/>
      <c r="B38" s="175"/>
      <c r="C38" s="175"/>
    </row>
    <row r="39" spans="1:3" ht="12.75">
      <c r="A39" s="130" t="s">
        <v>45</v>
      </c>
      <c r="B39" s="167"/>
      <c r="C39" s="167"/>
    </row>
    <row r="40" spans="1:3" ht="13.5">
      <c r="A40" s="131" t="s">
        <v>107</v>
      </c>
      <c r="B40" s="176">
        <v>3678.7</v>
      </c>
      <c r="C40" s="176">
        <v>3716</v>
      </c>
    </row>
    <row r="41" spans="1:3" ht="13.5">
      <c r="A41" s="131" t="s">
        <v>105</v>
      </c>
      <c r="B41" s="176">
        <v>73.5</v>
      </c>
      <c r="C41" s="176">
        <v>53.2</v>
      </c>
    </row>
    <row r="42" spans="1:3" ht="13.5">
      <c r="A42" s="131" t="s">
        <v>46</v>
      </c>
      <c r="B42" s="176">
        <v>116.7</v>
      </c>
      <c r="C42" s="176">
        <v>105.4</v>
      </c>
    </row>
    <row r="43" spans="1:3" ht="13.5">
      <c r="A43" s="131" t="s">
        <v>47</v>
      </c>
      <c r="B43" s="176">
        <v>538.2</v>
      </c>
      <c r="C43" s="176">
        <v>528</v>
      </c>
    </row>
    <row r="44" spans="1:3" ht="13.5">
      <c r="A44" s="131" t="s">
        <v>48</v>
      </c>
      <c r="B44" s="176">
        <v>120.5</v>
      </c>
      <c r="C44" s="176">
        <v>132.1</v>
      </c>
    </row>
    <row r="45" spans="1:7" ht="13.5">
      <c r="A45" s="131" t="s">
        <v>86</v>
      </c>
      <c r="B45" s="177">
        <v>20.1</v>
      </c>
      <c r="C45" s="177">
        <v>13.5</v>
      </c>
      <c r="G45" s="125"/>
    </row>
    <row r="46" spans="1:3" ht="12.75">
      <c r="A46" s="8"/>
      <c r="B46" s="166">
        <f>SUM(B40:B45)</f>
        <v>4547.7</v>
      </c>
      <c r="C46" s="166">
        <f>SUM(C40:C45)</f>
        <v>4548.200000000001</v>
      </c>
    </row>
    <row r="47" spans="1:3" ht="12.75">
      <c r="A47" s="130" t="s">
        <v>49</v>
      </c>
      <c r="B47" s="172"/>
      <c r="C47" s="172"/>
    </row>
    <row r="48" spans="1:7" ht="13.5">
      <c r="A48" s="131" t="s">
        <v>108</v>
      </c>
      <c r="B48" s="176">
        <v>616.9</v>
      </c>
      <c r="C48" s="176">
        <v>499.7</v>
      </c>
      <c r="G48" s="126"/>
    </row>
    <row r="49" spans="1:7" ht="13.5">
      <c r="A49" s="131" t="s">
        <v>106</v>
      </c>
      <c r="B49" s="176">
        <v>20.1</v>
      </c>
      <c r="C49" s="176">
        <v>43.4</v>
      </c>
      <c r="G49" s="126"/>
    </row>
    <row r="50" spans="1:7" ht="13.5">
      <c r="A50" s="131" t="s">
        <v>50</v>
      </c>
      <c r="B50" s="176">
        <v>1497.5</v>
      </c>
      <c r="C50" s="176">
        <v>2356.6</v>
      </c>
      <c r="G50" s="126"/>
    </row>
    <row r="51" spans="1:7" ht="13.5">
      <c r="A51" s="132" t="s">
        <v>96</v>
      </c>
      <c r="B51" s="176">
        <v>25.4</v>
      </c>
      <c r="C51" s="176">
        <v>27.9</v>
      </c>
      <c r="G51" s="126"/>
    </row>
    <row r="52" spans="1:7" ht="13.5">
      <c r="A52" s="131" t="s">
        <v>51</v>
      </c>
      <c r="B52" s="176">
        <v>1056.2</v>
      </c>
      <c r="C52" s="176">
        <v>1435.6</v>
      </c>
      <c r="G52" s="126"/>
    </row>
    <row r="53" spans="1:7" ht="13.5">
      <c r="A53" s="131" t="s">
        <v>30</v>
      </c>
      <c r="B53" s="177">
        <v>115.7</v>
      </c>
      <c r="C53" s="177">
        <v>1703.3</v>
      </c>
      <c r="G53" s="126"/>
    </row>
    <row r="54" spans="1:3" ht="12.75">
      <c r="A54" s="8"/>
      <c r="B54" s="166">
        <f>SUM(B48:B53)</f>
        <v>3331.8</v>
      </c>
      <c r="C54" s="166">
        <f>SUM(C48:C53)</f>
        <v>6066.5</v>
      </c>
    </row>
    <row r="55" spans="1:3" ht="12.75">
      <c r="A55" s="133" t="s">
        <v>52</v>
      </c>
      <c r="B55" s="175">
        <f>B46+B54</f>
        <v>7879.5</v>
      </c>
      <c r="C55" s="175">
        <f>C46+C54</f>
        <v>10614.7</v>
      </c>
    </row>
    <row r="56" spans="1:7" ht="13.5">
      <c r="A56" s="132" t="s">
        <v>103</v>
      </c>
      <c r="B56" s="177">
        <v>0</v>
      </c>
      <c r="C56" s="177">
        <v>0</v>
      </c>
      <c r="G56" s="126"/>
    </row>
    <row r="57" spans="1:3" ht="12.75">
      <c r="A57" s="5" t="s">
        <v>53</v>
      </c>
      <c r="B57" s="178">
        <f>B37+B55</f>
        <v>11034.8</v>
      </c>
      <c r="C57" s="178">
        <f>C37+C55</f>
        <v>14031.5</v>
      </c>
    </row>
    <row r="58" ht="12.75">
      <c r="A58" s="134"/>
    </row>
    <row r="59" ht="12.75">
      <c r="A59" s="13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2" customWidth="1"/>
    <col min="2" max="7" width="10.7109375" style="10" customWidth="1"/>
    <col min="8" max="16384" width="9.140625" style="10" customWidth="1"/>
  </cols>
  <sheetData>
    <row r="2" spans="1:7" ht="12.75">
      <c r="A2" s="116" t="s">
        <v>99</v>
      </c>
      <c r="B2" s="117">
        <v>2020</v>
      </c>
      <c r="C2" s="118" t="s">
        <v>59</v>
      </c>
      <c r="D2" s="117">
        <v>2021</v>
      </c>
      <c r="E2" s="119" t="s">
        <v>59</v>
      </c>
      <c r="F2" s="120" t="s">
        <v>55</v>
      </c>
      <c r="G2" s="121" t="s">
        <v>56</v>
      </c>
    </row>
    <row r="3" spans="1:7" s="22" customFormat="1" ht="12.75">
      <c r="A3" s="11" t="s">
        <v>60</v>
      </c>
      <c r="B3" s="12">
        <v>3361.2933958100007</v>
      </c>
      <c r="C3" s="13">
        <f>B3/$B$3</f>
        <v>1</v>
      </c>
      <c r="D3" s="12">
        <v>5968.97153779</v>
      </c>
      <c r="E3" s="13">
        <f>D3/$D$3</f>
        <v>1</v>
      </c>
      <c r="F3" s="14">
        <f>D3-B3</f>
        <v>2607.6781419799995</v>
      </c>
      <c r="G3" s="15">
        <f>D3/B3-1</f>
        <v>0.7757960507793173</v>
      </c>
    </row>
    <row r="4" spans="1:7" ht="12.75">
      <c r="A4" s="16" t="s">
        <v>61</v>
      </c>
      <c r="B4" s="17">
        <v>-2883.350811440001</v>
      </c>
      <c r="C4" s="13">
        <f>B4/$B$3</f>
        <v>-0.8578099177638655</v>
      </c>
      <c r="D4" s="17">
        <v>-5373.078842870001</v>
      </c>
      <c r="E4" s="13">
        <f>D4/$D$3</f>
        <v>-0.9001682800550549</v>
      </c>
      <c r="F4" s="18">
        <f>D4-B4</f>
        <v>-2489.7280314299996</v>
      </c>
      <c r="G4" s="19">
        <f>D4/B4-1</f>
        <v>0.8634842564254543</v>
      </c>
    </row>
    <row r="5" spans="1:7" ht="12.75">
      <c r="A5" s="16" t="s">
        <v>6</v>
      </c>
      <c r="B5" s="17">
        <v>-116.54564293</v>
      </c>
      <c r="C5" s="13">
        <f>B5/$B$3</f>
        <v>-0.03467285631039505</v>
      </c>
      <c r="D5" s="17">
        <v>-126.87573057</v>
      </c>
      <c r="E5" s="13">
        <f>D5/$D$3</f>
        <v>-0.021255877962684255</v>
      </c>
      <c r="F5" s="18">
        <f>D5-B5</f>
        <v>-10.330087640000002</v>
      </c>
      <c r="G5" s="19">
        <f>D5/B5-1</f>
        <v>0.08863555410822599</v>
      </c>
    </row>
    <row r="6" spans="1:7" ht="12.75">
      <c r="A6" s="16" t="s">
        <v>9</v>
      </c>
      <c r="B6" s="20">
        <v>13.014424379999998</v>
      </c>
      <c r="C6" s="13">
        <f>B6/$B$3</f>
        <v>0.0038718501622688004</v>
      </c>
      <c r="D6" s="20">
        <v>18.61161978</v>
      </c>
      <c r="E6" s="13">
        <f>D6/$D$3</f>
        <v>0.0031180614050793274</v>
      </c>
      <c r="F6" s="21">
        <f>D6-B6</f>
        <v>5.597195400000004</v>
      </c>
      <c r="G6" s="19">
        <f>D6/B6-1</f>
        <v>0.4300762935471454</v>
      </c>
    </row>
    <row r="7" spans="1:13" s="22" customFormat="1" ht="12.75">
      <c r="A7" s="23" t="s">
        <v>62</v>
      </c>
      <c r="B7" s="24">
        <f>SUM(B3:B6)</f>
        <v>374.4113658199996</v>
      </c>
      <c r="C7" s="25">
        <f>B7/$B$3</f>
        <v>0.1113890760880082</v>
      </c>
      <c r="D7" s="24">
        <f>SUM(D3:D6)</f>
        <v>487.6285841299995</v>
      </c>
      <c r="E7" s="25">
        <f>D7/$D$3</f>
        <v>0.08169390338734016</v>
      </c>
      <c r="F7" s="26">
        <f>D7-B7</f>
        <v>113.21721830999991</v>
      </c>
      <c r="G7" s="27">
        <f>D7/B7-1</f>
        <v>0.30238723672835754</v>
      </c>
      <c r="M7" s="104"/>
    </row>
    <row r="10" spans="1:5" ht="12.75">
      <c r="A10" s="116" t="s">
        <v>54</v>
      </c>
      <c r="B10" s="117">
        <f>B2</f>
        <v>2020</v>
      </c>
      <c r="C10" s="117">
        <f>D2</f>
        <v>2021</v>
      </c>
      <c r="D10" s="120" t="s">
        <v>55</v>
      </c>
      <c r="E10" s="122" t="s">
        <v>56</v>
      </c>
    </row>
    <row r="11" spans="1:5" ht="12.75">
      <c r="A11" s="11" t="s">
        <v>57</v>
      </c>
      <c r="B11" s="105">
        <v>2076.244</v>
      </c>
      <c r="C11" s="105">
        <v>2072.681</v>
      </c>
      <c r="D11" s="14">
        <f>C11-B11</f>
        <v>-3.563000000000102</v>
      </c>
      <c r="E11" s="106">
        <f>C11/B11-1</f>
        <v>-0.0017160796129934708</v>
      </c>
    </row>
    <row r="12" spans="1:5" ht="12.75">
      <c r="A12" s="16" t="s">
        <v>58</v>
      </c>
      <c r="B12" s="70">
        <v>2585.2787014021956</v>
      </c>
      <c r="C12" s="70">
        <v>2831.1312242263834</v>
      </c>
      <c r="D12" s="32">
        <f>C12-B12</f>
        <v>245.85252282418787</v>
      </c>
      <c r="E12" s="33">
        <f>C12/B12-1</f>
        <v>0.09509710604541133</v>
      </c>
    </row>
    <row r="13" spans="1:5" ht="12.75">
      <c r="A13" s="16" t="s">
        <v>93</v>
      </c>
      <c r="B13" s="70">
        <v>13246.09094713729</v>
      </c>
      <c r="C13" s="70">
        <v>16242.895480502</v>
      </c>
      <c r="D13" s="32">
        <f>C13-B13</f>
        <v>2996.8045333647096</v>
      </c>
      <c r="E13" s="30">
        <f>C13/B13-1</f>
        <v>0.22624067321630248</v>
      </c>
    </row>
    <row r="14" spans="1:5" ht="12.75">
      <c r="A14" s="107" t="s">
        <v>90</v>
      </c>
      <c r="B14" s="108">
        <v>10148.084392</v>
      </c>
      <c r="C14" s="108">
        <v>12780.52925</v>
      </c>
      <c r="D14" s="109">
        <f>C14-B14</f>
        <v>2632.444857999999</v>
      </c>
      <c r="E14" s="110">
        <f>C14/B14-1</f>
        <v>0.2594031303164195</v>
      </c>
    </row>
    <row r="15" spans="1:5" ht="12.75">
      <c r="A15" s="34" t="s">
        <v>92</v>
      </c>
      <c r="B15" s="111">
        <v>460.37295</v>
      </c>
      <c r="C15" s="111">
        <v>516.503920712</v>
      </c>
      <c r="D15" s="112">
        <f>C15-B15</f>
        <v>56.130970711999964</v>
      </c>
      <c r="E15" s="37">
        <f>C15/B15-1</f>
        <v>0.12192499735703399</v>
      </c>
    </row>
    <row r="16" spans="1:5" ht="12.75">
      <c r="A16" s="113"/>
      <c r="B16" s="28"/>
      <c r="C16" s="28"/>
      <c r="D16" s="29"/>
      <c r="E16" s="114"/>
    </row>
    <row r="18" spans="1:5" ht="12.75">
      <c r="A18" s="123" t="s">
        <v>63</v>
      </c>
      <c r="B18" s="117">
        <f>B10</f>
        <v>2020</v>
      </c>
      <c r="C18" s="117">
        <f>C10</f>
        <v>2021</v>
      </c>
      <c r="D18" s="120" t="s">
        <v>55</v>
      </c>
      <c r="E18" s="122" t="s">
        <v>56</v>
      </c>
    </row>
    <row r="19" spans="1:5" ht="12.75">
      <c r="A19" s="11" t="s">
        <v>64</v>
      </c>
      <c r="B19" s="89">
        <f>B7</f>
        <v>374.4113658199996</v>
      </c>
      <c r="C19" s="89">
        <f>D7</f>
        <v>487.6285841299995</v>
      </c>
      <c r="D19" s="14">
        <f>C19-B19</f>
        <v>113.21721830999991</v>
      </c>
      <c r="E19" s="79">
        <f>C19/B19-1</f>
        <v>0.30238723672835754</v>
      </c>
    </row>
    <row r="20" spans="1:5" ht="12.75">
      <c r="A20" s="16" t="s">
        <v>65</v>
      </c>
      <c r="B20" s="70">
        <v>1123</v>
      </c>
      <c r="C20" s="70">
        <v>1223.9</v>
      </c>
      <c r="D20" s="32">
        <f>C20-B20</f>
        <v>100.90000000000009</v>
      </c>
      <c r="E20" s="30">
        <f>C20/B20-1</f>
        <v>0.08984861976847736</v>
      </c>
    </row>
    <row r="21" spans="1:5" ht="12.75">
      <c r="A21" s="34" t="s">
        <v>66</v>
      </c>
      <c r="B21" s="39">
        <f>B19/B20</f>
        <v>0.33340281907390884</v>
      </c>
      <c r="C21" s="39">
        <f>C19/C20</f>
        <v>0.3984219169294873</v>
      </c>
      <c r="D21" s="115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2" customWidth="1"/>
    <col min="2" max="7" width="10.7109375" style="10" customWidth="1"/>
    <col min="8" max="16384" width="9.140625" style="10" customWidth="1"/>
  </cols>
  <sheetData>
    <row r="2" spans="1:7" ht="12.75">
      <c r="A2" s="96" t="s">
        <v>99</v>
      </c>
      <c r="B2" s="97">
        <v>2020</v>
      </c>
      <c r="C2" s="98" t="s">
        <v>59</v>
      </c>
      <c r="D2" s="97">
        <v>2021</v>
      </c>
      <c r="E2" s="99" t="s">
        <v>59</v>
      </c>
      <c r="F2" s="100" t="s">
        <v>55</v>
      </c>
      <c r="G2" s="101" t="s">
        <v>56</v>
      </c>
    </row>
    <row r="3" spans="1:7" s="22" customFormat="1" ht="12.75">
      <c r="A3" s="11" t="s">
        <v>60</v>
      </c>
      <c r="B3" s="12">
        <v>2315.86037992</v>
      </c>
      <c r="C3" s="13">
        <f>B3/$B$3</f>
        <v>1</v>
      </c>
      <c r="D3" s="12">
        <v>3024.6111106099997</v>
      </c>
      <c r="E3" s="13">
        <f>D3/$D$3</f>
        <v>1</v>
      </c>
      <c r="F3" s="14">
        <f>D3-B3</f>
        <v>708.7507306899997</v>
      </c>
      <c r="G3" s="15">
        <f>D3/B3-1</f>
        <v>0.3060420813082363</v>
      </c>
    </row>
    <row r="4" spans="1:7" ht="12.75">
      <c r="A4" s="16" t="s">
        <v>61</v>
      </c>
      <c r="B4" s="17">
        <v>-2090.2756071900003</v>
      </c>
      <c r="C4" s="13">
        <f>B4/$B$3</f>
        <v>-0.9025913761097323</v>
      </c>
      <c r="D4" s="17">
        <v>-2846.7590949799987</v>
      </c>
      <c r="E4" s="13">
        <f>D4/$D$3</f>
        <v>-0.9411983858003709</v>
      </c>
      <c r="F4" s="18">
        <f>D4-B4</f>
        <v>-756.4834877899984</v>
      </c>
      <c r="G4" s="19">
        <f>D4/B4-1</f>
        <v>0.36190609754421543</v>
      </c>
    </row>
    <row r="5" spans="1:7" ht="12.75">
      <c r="A5" s="16" t="s">
        <v>6</v>
      </c>
      <c r="B5" s="17">
        <v>-48.66519189</v>
      </c>
      <c r="C5" s="13">
        <f>B5/$B$3</f>
        <v>-0.021013871264415826</v>
      </c>
      <c r="D5" s="17">
        <v>-47.02123294</v>
      </c>
      <c r="E5" s="13">
        <f>D5/$D$3</f>
        <v>-0.01554620783315076</v>
      </c>
      <c r="F5" s="18">
        <f>D5-B5</f>
        <v>1.6439589500000054</v>
      </c>
      <c r="G5" s="19">
        <f>D5/B5-1</f>
        <v>-0.03378100211165125</v>
      </c>
    </row>
    <row r="6" spans="1:7" ht="12.75">
      <c r="A6" s="16" t="s">
        <v>9</v>
      </c>
      <c r="B6" s="20">
        <v>11.27188141</v>
      </c>
      <c r="C6" s="13">
        <f>B6/$B$3</f>
        <v>0.004867254307614771</v>
      </c>
      <c r="D6" s="20">
        <v>13.827052819999999</v>
      </c>
      <c r="E6" s="13">
        <f>D6/$D$3</f>
        <v>0.004571514258972413</v>
      </c>
      <c r="F6" s="21">
        <f>D6-B6</f>
        <v>2.555171409999998</v>
      </c>
      <c r="G6" s="19">
        <f>D6/B6-1</f>
        <v>0.22668544114855083</v>
      </c>
    </row>
    <row r="7" spans="1:7" s="22" customFormat="1" ht="12.75">
      <c r="A7" s="23" t="s">
        <v>62</v>
      </c>
      <c r="B7" s="88">
        <f>SUM(B3:B6)</f>
        <v>188.1914622499997</v>
      </c>
      <c r="C7" s="25">
        <f>B7/$B$3</f>
        <v>0.08126200693346662</v>
      </c>
      <c r="D7" s="88">
        <f>SUM(D3:D6)</f>
        <v>144.657835510001</v>
      </c>
      <c r="E7" s="25">
        <f>D7/$D$3</f>
        <v>0.04782692062545078</v>
      </c>
      <c r="F7" s="26">
        <f>D7-B7</f>
        <v>-43.53362673999868</v>
      </c>
      <c r="G7" s="27">
        <f>D7/B7-1</f>
        <v>-0.23132625794770212</v>
      </c>
    </row>
    <row r="10" spans="1:5" ht="12.75">
      <c r="A10" s="96" t="s">
        <v>54</v>
      </c>
      <c r="B10" s="97">
        <f>B2</f>
        <v>2020</v>
      </c>
      <c r="C10" s="97">
        <f>D2</f>
        <v>2021</v>
      </c>
      <c r="D10" s="100" t="s">
        <v>55</v>
      </c>
      <c r="E10" s="102" t="s">
        <v>56</v>
      </c>
    </row>
    <row r="11" spans="1:5" ht="12.75">
      <c r="A11" s="11" t="s">
        <v>57</v>
      </c>
      <c r="B11" s="105">
        <v>1333.6</v>
      </c>
      <c r="C11" s="105">
        <v>1400.8829999999998</v>
      </c>
      <c r="D11" s="14">
        <f>C11-B11</f>
        <v>67.2829999999999</v>
      </c>
      <c r="E11" s="79">
        <f>C11/B11-1</f>
        <v>0.05045215956808624</v>
      </c>
    </row>
    <row r="12" spans="1:5" ht="12.75">
      <c r="A12" s="16" t="s">
        <v>87</v>
      </c>
      <c r="B12" s="52">
        <v>10628.165115303334</v>
      </c>
      <c r="C12" s="52">
        <v>11042.761631630001</v>
      </c>
      <c r="D12" s="32">
        <f>C12-B12</f>
        <v>414.59651632666646</v>
      </c>
      <c r="E12" s="61">
        <f>C12/B12-1</f>
        <v>0.03900922801149331</v>
      </c>
    </row>
    <row r="13" spans="1:5" ht="12.75">
      <c r="A13" s="34" t="s">
        <v>88</v>
      </c>
      <c r="B13" s="90">
        <v>2752.281437339399</v>
      </c>
      <c r="C13" s="90">
        <v>2861.783395252817</v>
      </c>
      <c r="D13" s="75">
        <f>C13-B13</f>
        <v>109.50195791341821</v>
      </c>
      <c r="E13" s="91">
        <f>C13/B13-1</f>
        <v>0.039785886874734944</v>
      </c>
    </row>
    <row r="16" spans="1:5" ht="12.75">
      <c r="A16" s="103" t="s">
        <v>63</v>
      </c>
      <c r="B16" s="97">
        <f>B10</f>
        <v>2020</v>
      </c>
      <c r="C16" s="97">
        <f>C10</f>
        <v>2021</v>
      </c>
      <c r="D16" s="100" t="s">
        <v>55</v>
      </c>
      <c r="E16" s="102" t="s">
        <v>56</v>
      </c>
    </row>
    <row r="17" spans="1:5" s="22" customFormat="1" ht="12.75">
      <c r="A17" s="11" t="s">
        <v>64</v>
      </c>
      <c r="B17" s="38">
        <f>B7</f>
        <v>188.1914622499997</v>
      </c>
      <c r="C17" s="92">
        <f>+D7</f>
        <v>144.657835510001</v>
      </c>
      <c r="D17" s="14">
        <f>C17-B17</f>
        <v>-43.53362673999868</v>
      </c>
      <c r="E17" s="59">
        <f>C17/B17-1</f>
        <v>-0.23132625794770212</v>
      </c>
    </row>
    <row r="18" spans="1:5" ht="12.75">
      <c r="A18" s="16" t="s">
        <v>65</v>
      </c>
      <c r="B18" s="70">
        <f>+GAS!B20</f>
        <v>1123</v>
      </c>
      <c r="C18" s="70">
        <f>+GAS!C20</f>
        <v>1223.9</v>
      </c>
      <c r="D18" s="21">
        <f>C18-B18</f>
        <v>100.90000000000009</v>
      </c>
      <c r="E18" s="71">
        <f>C18/B18-1</f>
        <v>0.08984861976847736</v>
      </c>
    </row>
    <row r="19" spans="1:5" ht="12.75">
      <c r="A19" s="93" t="s">
        <v>66</v>
      </c>
      <c r="B19" s="94">
        <f>B17/B18</f>
        <v>0.1675792183882455</v>
      </c>
      <c r="C19" s="94">
        <f>C17/C18</f>
        <v>0.11819416252144864</v>
      </c>
      <c r="D19" s="95"/>
      <c r="E19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D7 B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2" customWidth="1"/>
    <col min="2" max="7" width="10.7109375" style="10" customWidth="1"/>
    <col min="8" max="16384" width="9.140625" style="10" customWidth="1"/>
  </cols>
  <sheetData>
    <row r="2" spans="1:7" ht="12.75">
      <c r="A2" s="80" t="s">
        <v>99</v>
      </c>
      <c r="B2" s="81">
        <v>2020</v>
      </c>
      <c r="C2" s="82" t="s">
        <v>59</v>
      </c>
      <c r="D2" s="81">
        <v>2021</v>
      </c>
      <c r="E2" s="83" t="s">
        <v>59</v>
      </c>
      <c r="F2" s="84" t="s">
        <v>55</v>
      </c>
      <c r="G2" s="85" t="s">
        <v>56</v>
      </c>
    </row>
    <row r="3" spans="1:7" s="22" customFormat="1" ht="12.75">
      <c r="A3" s="11" t="s">
        <v>60</v>
      </c>
      <c r="B3" s="12">
        <v>883.57002851</v>
      </c>
      <c r="C3" s="13">
        <f>B3/$B$3</f>
        <v>1</v>
      </c>
      <c r="D3" s="12">
        <v>964.71542733</v>
      </c>
      <c r="E3" s="13">
        <f>D3/$D$3</f>
        <v>1</v>
      </c>
      <c r="F3" s="14">
        <f>D3-B3</f>
        <v>81.14539881999997</v>
      </c>
      <c r="G3" s="15">
        <f>D3/B3-1</f>
        <v>0.09183810699966677</v>
      </c>
    </row>
    <row r="4" spans="1:7" ht="12.75">
      <c r="A4" s="16" t="s">
        <v>61</v>
      </c>
      <c r="B4" s="17">
        <v>-439.84289635000005</v>
      </c>
      <c r="C4" s="13">
        <f>B4/$B$3</f>
        <v>-0.4978019649350544</v>
      </c>
      <c r="D4" s="17">
        <v>-521.2856007</v>
      </c>
      <c r="E4" s="13">
        <f>D4/$D$3</f>
        <v>-0.5403516787771696</v>
      </c>
      <c r="F4" s="18">
        <f>D4-B4</f>
        <v>-81.44270434999999</v>
      </c>
      <c r="G4" s="19">
        <f>D4/B4-1</f>
        <v>0.1851631685445998</v>
      </c>
    </row>
    <row r="5" spans="1:7" ht="12.75">
      <c r="A5" s="16" t="s">
        <v>6</v>
      </c>
      <c r="B5" s="17">
        <v>-183.70468430000003</v>
      </c>
      <c r="C5" s="13">
        <f>B5/$B$3</f>
        <v>-0.20791185573574592</v>
      </c>
      <c r="D5" s="17">
        <v>-185.86117904999998</v>
      </c>
      <c r="E5" s="13">
        <f>D5/$D$3</f>
        <v>-0.19265907207931743</v>
      </c>
      <c r="F5" s="18">
        <f>D5-B5</f>
        <v>-2.1564947499999505</v>
      </c>
      <c r="G5" s="19">
        <f>D5/B5-1</f>
        <v>0.01173892085668471</v>
      </c>
    </row>
    <row r="6" spans="1:7" ht="12.75">
      <c r="A6" s="16" t="s">
        <v>9</v>
      </c>
      <c r="B6" s="20">
        <v>5.76954238</v>
      </c>
      <c r="C6" s="13">
        <f>B6/$B$3</f>
        <v>0.006529807704918888</v>
      </c>
      <c r="D6" s="20">
        <v>4.878003509999999</v>
      </c>
      <c r="E6" s="13">
        <f>D6/$D$3</f>
        <v>0.005056417023930707</v>
      </c>
      <c r="F6" s="21">
        <f>D6-B6</f>
        <v>-0.8915388700000006</v>
      </c>
      <c r="G6" s="19">
        <f>D6/B6-1</f>
        <v>-0.1545250578434958</v>
      </c>
    </row>
    <row r="7" spans="1:7" s="22" customFormat="1" ht="12.75">
      <c r="A7" s="23" t="s">
        <v>62</v>
      </c>
      <c r="B7" s="24">
        <f>SUM(B3:B6)</f>
        <v>265.79199023999996</v>
      </c>
      <c r="C7" s="25">
        <f>B7/$B$3</f>
        <v>0.3008159870341186</v>
      </c>
      <c r="D7" s="24">
        <f>SUM(D3:D6)</f>
        <v>262.44665109</v>
      </c>
      <c r="E7" s="25">
        <f>D7/$D$3</f>
        <v>0.2720456661674437</v>
      </c>
      <c r="F7" s="26">
        <f>D7-B7</f>
        <v>-3.3453391499999725</v>
      </c>
      <c r="G7" s="15">
        <f>D7/B7-1</f>
        <v>-0.01258630535472216</v>
      </c>
    </row>
    <row r="10" spans="1:5" ht="12.75">
      <c r="A10" s="80" t="s">
        <v>54</v>
      </c>
      <c r="B10" s="81">
        <f>B2</f>
        <v>2020</v>
      </c>
      <c r="C10" s="81">
        <f>D2</f>
        <v>2021</v>
      </c>
      <c r="D10" s="84" t="s">
        <v>55</v>
      </c>
      <c r="E10" s="86" t="s">
        <v>56</v>
      </c>
    </row>
    <row r="11" spans="1:5" ht="12.75">
      <c r="A11" s="16" t="s">
        <v>67</v>
      </c>
      <c r="B11" s="70">
        <v>1470.8</v>
      </c>
      <c r="C11" s="70">
        <v>1478.5770000000002</v>
      </c>
      <c r="D11" s="32">
        <f>C11-B11</f>
        <v>7.777000000000271</v>
      </c>
      <c r="E11" s="71">
        <f>C11/B11-1</f>
        <v>0.005287598585803854</v>
      </c>
    </row>
    <row r="12" spans="1:5" ht="12.75">
      <c r="A12" s="16" t="s">
        <v>89</v>
      </c>
      <c r="B12" s="28"/>
      <c r="C12" s="28"/>
      <c r="D12" s="32"/>
      <c r="E12" s="71"/>
    </row>
    <row r="13" spans="1:5" ht="12.75">
      <c r="A13" s="72" t="s">
        <v>68</v>
      </c>
      <c r="B13" s="31">
        <v>285.8565139474636</v>
      </c>
      <c r="C13" s="31">
        <v>291.51871485214747</v>
      </c>
      <c r="D13" s="32">
        <f>C13-B13</f>
        <v>5.662200904683857</v>
      </c>
      <c r="E13" s="71">
        <f>C13/B13-1</f>
        <v>0.01980784284567494</v>
      </c>
    </row>
    <row r="14" spans="1:5" ht="12.75">
      <c r="A14" s="72" t="s">
        <v>69</v>
      </c>
      <c r="B14" s="31">
        <v>240.770137989219</v>
      </c>
      <c r="C14" s="31">
        <v>238.606596577897</v>
      </c>
      <c r="D14" s="32">
        <f>C14-B14</f>
        <v>-2.163541411322001</v>
      </c>
      <c r="E14" s="71">
        <f>C14/B14-1</f>
        <v>-0.008985920884503007</v>
      </c>
    </row>
    <row r="15" spans="1:5" ht="12.75">
      <c r="A15" s="73" t="s">
        <v>70</v>
      </c>
      <c r="B15" s="74">
        <v>236.68619307497522</v>
      </c>
      <c r="C15" s="74">
        <v>234.92903911290125</v>
      </c>
      <c r="D15" s="75">
        <f>C15-B15</f>
        <v>-1.7571539620739713</v>
      </c>
      <c r="E15" s="76">
        <f>C15/B15-1</f>
        <v>-0.007423981683280401</v>
      </c>
    </row>
    <row r="18" spans="1:10" ht="12.75">
      <c r="A18" s="87" t="s">
        <v>63</v>
      </c>
      <c r="B18" s="81">
        <f>B10</f>
        <v>2020</v>
      </c>
      <c r="C18" s="81">
        <f>C10</f>
        <v>2021</v>
      </c>
      <c r="D18" s="84" t="s">
        <v>55</v>
      </c>
      <c r="E18" s="86" t="s">
        <v>56</v>
      </c>
      <c r="J18" s="77"/>
    </row>
    <row r="19" spans="1:5" s="22" customFormat="1" ht="12.75">
      <c r="A19" s="11" t="s">
        <v>64</v>
      </c>
      <c r="B19" s="38">
        <f>B7</f>
        <v>265.79199023999996</v>
      </c>
      <c r="C19" s="38">
        <f>D7</f>
        <v>262.44665109</v>
      </c>
      <c r="D19" s="78">
        <f>C19-B19</f>
        <v>-3.3453391499999725</v>
      </c>
      <c r="E19" s="79">
        <f>C19/B19-1</f>
        <v>-0.01258630535472216</v>
      </c>
    </row>
    <row r="20" spans="1:5" ht="12.75">
      <c r="A20" s="16" t="s">
        <v>65</v>
      </c>
      <c r="B20" s="70">
        <f>+'E.E.'!B18</f>
        <v>1123</v>
      </c>
      <c r="C20" s="70">
        <f>+'E.E.'!C18</f>
        <v>1223.9</v>
      </c>
      <c r="D20" s="29">
        <f>C20-B20</f>
        <v>100.90000000000009</v>
      </c>
      <c r="E20" s="30">
        <f>C20/B20-1</f>
        <v>0.08984861976847736</v>
      </c>
    </row>
    <row r="21" spans="1:5" ht="12.75">
      <c r="A21" s="34" t="s">
        <v>66</v>
      </c>
      <c r="B21" s="39">
        <f>B19/B20</f>
        <v>0.2366803118788958</v>
      </c>
      <c r="C21" s="39">
        <f>C19/C20</f>
        <v>0.21443471777923032</v>
      </c>
      <c r="D21" s="40"/>
      <c r="E21" s="41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2" customWidth="1"/>
    <col min="2" max="7" width="12.7109375" style="10" customWidth="1"/>
    <col min="8" max="16384" width="9.140625" style="10" customWidth="1"/>
  </cols>
  <sheetData>
    <row r="2" spans="1:7" ht="12.75">
      <c r="A2" s="62" t="s">
        <v>99</v>
      </c>
      <c r="B2" s="63">
        <v>2020</v>
      </c>
      <c r="C2" s="64" t="s">
        <v>59</v>
      </c>
      <c r="D2" s="63">
        <v>2021</v>
      </c>
      <c r="E2" s="65" t="s">
        <v>59</v>
      </c>
      <c r="F2" s="66" t="s">
        <v>55</v>
      </c>
      <c r="G2" s="67" t="s">
        <v>56</v>
      </c>
    </row>
    <row r="3" spans="1:7" s="22" customFormat="1" ht="12.75">
      <c r="A3" s="11" t="s">
        <v>60</v>
      </c>
      <c r="B3" s="12">
        <v>1190.3950467</v>
      </c>
      <c r="C3" s="13">
        <f>B3/$B$3</f>
        <v>1</v>
      </c>
      <c r="D3" s="12">
        <v>1328.431397</v>
      </c>
      <c r="E3" s="13">
        <f>D3/$D$3</f>
        <v>1</v>
      </c>
      <c r="F3" s="14">
        <f>D3-B3</f>
        <v>138.0363503000001</v>
      </c>
      <c r="G3" s="15">
        <f>D3/B3-1</f>
        <v>0.11595843806865869</v>
      </c>
    </row>
    <row r="4" spans="1:7" ht="12.75">
      <c r="A4" s="16" t="s">
        <v>61</v>
      </c>
      <c r="B4" s="17">
        <v>-740.19369074</v>
      </c>
      <c r="C4" s="13">
        <f>B4/$B$3</f>
        <v>-0.6218050829360864</v>
      </c>
      <c r="D4" s="17">
        <v>-846.50622783</v>
      </c>
      <c r="E4" s="13">
        <f>D4/$D$3</f>
        <v>-0.6372223885566595</v>
      </c>
      <c r="F4" s="18">
        <f>D4-B4</f>
        <v>-106.31253708999998</v>
      </c>
      <c r="G4" s="19">
        <f>D4/B4-1</f>
        <v>0.14362799686081518</v>
      </c>
    </row>
    <row r="5" spans="1:7" ht="12.75">
      <c r="A5" s="16" t="s">
        <v>6</v>
      </c>
      <c r="B5" s="17">
        <v>-203.56611977</v>
      </c>
      <c r="C5" s="13">
        <f>B5/$B$3</f>
        <v>-0.17100719658933708</v>
      </c>
      <c r="D5" s="17">
        <v>-211.84961813</v>
      </c>
      <c r="E5" s="13">
        <f>D5/$D$3</f>
        <v>-0.15947351034341745</v>
      </c>
      <c r="F5" s="18">
        <f>D5-B5</f>
        <v>-8.28349836000001</v>
      </c>
      <c r="G5" s="19">
        <f>D5/B5-1</f>
        <v>0.040691930314136426</v>
      </c>
    </row>
    <row r="6" spans="1:7" ht="12.75">
      <c r="A6" s="16" t="s">
        <v>9</v>
      </c>
      <c r="B6" s="20">
        <v>11.395415710000002</v>
      </c>
      <c r="C6" s="13">
        <f>B6/$B$3</f>
        <v>0.00957280168595312</v>
      </c>
      <c r="D6" s="20">
        <v>21.6645383</v>
      </c>
      <c r="E6" s="13">
        <f>D6/$D$3</f>
        <v>0.016308360634147222</v>
      </c>
      <c r="F6" s="21">
        <f>D6-B6</f>
        <v>10.269122589999998</v>
      </c>
      <c r="G6" s="19">
        <f>D6/B6-1</f>
        <v>0.90116261234668</v>
      </c>
    </row>
    <row r="7" spans="1:7" s="22" customFormat="1" ht="12.75">
      <c r="A7" s="23" t="s">
        <v>62</v>
      </c>
      <c r="B7" s="51">
        <f>SUM(B3:B6)</f>
        <v>258.0306519</v>
      </c>
      <c r="C7" s="25">
        <f>B7/$B$3</f>
        <v>0.2167605221605296</v>
      </c>
      <c r="D7" s="51">
        <f>SUM(D3:D6)</f>
        <v>291.7400893400001</v>
      </c>
      <c r="E7" s="25">
        <f>D7/$D$3</f>
        <v>0.21961246173407034</v>
      </c>
      <c r="F7" s="26">
        <f>D7-B7</f>
        <v>33.7094374400001</v>
      </c>
      <c r="G7" s="27">
        <f>D7/B7-1</f>
        <v>0.13064121332788092</v>
      </c>
    </row>
    <row r="9" spans="1:7" ht="12.75">
      <c r="A9" s="62" t="s">
        <v>100</v>
      </c>
      <c r="B9" s="63">
        <f>B2</f>
        <v>2020</v>
      </c>
      <c r="C9" s="64" t="s">
        <v>59</v>
      </c>
      <c r="D9" s="63">
        <f>D2</f>
        <v>2021</v>
      </c>
      <c r="E9" s="65" t="s">
        <v>59</v>
      </c>
      <c r="F9" s="66" t="s">
        <v>55</v>
      </c>
      <c r="G9" s="67" t="s">
        <v>56</v>
      </c>
    </row>
    <row r="10" spans="1:7" ht="12.75">
      <c r="A10" s="16" t="s">
        <v>71</v>
      </c>
      <c r="B10" s="52">
        <v>2219.1247370000006</v>
      </c>
      <c r="C10" s="53">
        <f>B10/$B$13</f>
        <v>0.3357294092276314</v>
      </c>
      <c r="D10" s="52">
        <v>2241.8085800000003</v>
      </c>
      <c r="E10" s="53">
        <f>D10/$D$13</f>
        <v>0.33081413470621773</v>
      </c>
      <c r="F10" s="32">
        <f>D10-B10</f>
        <v>22.683842999999797</v>
      </c>
      <c r="G10" s="19">
        <f>D10/B10-1</f>
        <v>0.0102219774408292</v>
      </c>
    </row>
    <row r="11" spans="1:7" ht="12.75">
      <c r="A11" s="16" t="s">
        <v>72</v>
      </c>
      <c r="B11" s="52">
        <v>2187.5615920000123</v>
      </c>
      <c r="C11" s="53">
        <f>B11/$B$13</f>
        <v>0.330954249072129</v>
      </c>
      <c r="D11" s="52">
        <v>2334.325838</v>
      </c>
      <c r="E11" s="53">
        <f aca="true" t="shared" si="0" ref="E11:E20">D11/$D$13</f>
        <v>0.3444665120428509</v>
      </c>
      <c r="F11" s="32">
        <f aca="true" t="shared" si="1" ref="F11:F20">D11-B11</f>
        <v>146.7642459999879</v>
      </c>
      <c r="G11" s="19">
        <f aca="true" t="shared" si="2" ref="G11:G20">D11/B11-1</f>
        <v>0.06709033772429995</v>
      </c>
    </row>
    <row r="12" spans="1:7" ht="12.75">
      <c r="A12" s="16" t="s">
        <v>73</v>
      </c>
      <c r="B12" s="52">
        <v>2203.174696</v>
      </c>
      <c r="C12" s="53">
        <f>B12/$B$13</f>
        <v>0.33331634170023955</v>
      </c>
      <c r="D12" s="52">
        <v>2200.506435</v>
      </c>
      <c r="E12" s="53">
        <f t="shared" si="0"/>
        <v>0.3247193532509313</v>
      </c>
      <c r="F12" s="32">
        <f t="shared" si="1"/>
        <v>-2.668261000000257</v>
      </c>
      <c r="G12" s="19">
        <f t="shared" si="2"/>
        <v>-0.0012110982414806903</v>
      </c>
    </row>
    <row r="13" spans="1:7" s="22" customFormat="1" ht="12.75">
      <c r="A13" s="23" t="s">
        <v>74</v>
      </c>
      <c r="B13" s="54">
        <f>SUM(B10:B12)</f>
        <v>6609.861025000013</v>
      </c>
      <c r="C13" s="55">
        <f>B13/$B$13</f>
        <v>1</v>
      </c>
      <c r="D13" s="54">
        <f>SUM(D10:D12)</f>
        <v>6776.640853000001</v>
      </c>
      <c r="E13" s="55">
        <f t="shared" si="0"/>
        <v>1</v>
      </c>
      <c r="F13" s="26">
        <f t="shared" si="1"/>
        <v>166.7798279999879</v>
      </c>
      <c r="G13" s="56">
        <f t="shared" si="2"/>
        <v>0.025231971953599164</v>
      </c>
    </row>
    <row r="14" spans="1:7" ht="12.75">
      <c r="A14" s="16" t="s">
        <v>75</v>
      </c>
      <c r="B14" s="52">
        <v>677.3642920000007</v>
      </c>
      <c r="C14" s="53">
        <f>B14/$B$20</f>
        <v>0.10247784173344239</v>
      </c>
      <c r="D14" s="52">
        <v>636.4124099999998</v>
      </c>
      <c r="E14" s="53">
        <f t="shared" si="0"/>
        <v>0.09391266614317649</v>
      </c>
      <c r="F14" s="32">
        <f t="shared" si="1"/>
        <v>-40.951882000000865</v>
      </c>
      <c r="G14" s="57">
        <f t="shared" si="2"/>
        <v>-0.06045769238748244</v>
      </c>
    </row>
    <row r="15" spans="1:7" ht="12.75">
      <c r="A15" s="16" t="s">
        <v>76</v>
      </c>
      <c r="B15" s="52">
        <v>1275.378876000003</v>
      </c>
      <c r="C15" s="53">
        <f aca="true" t="shared" si="3" ref="C15:C20">B15/$B$20</f>
        <v>0.192950936665117</v>
      </c>
      <c r="D15" s="52">
        <v>1205.231619</v>
      </c>
      <c r="E15" s="53">
        <f t="shared" si="0"/>
        <v>0.17785089178312394</v>
      </c>
      <c r="F15" s="32">
        <f t="shared" si="1"/>
        <v>-70.14725700000304</v>
      </c>
      <c r="G15" s="57">
        <f t="shared" si="2"/>
        <v>-0.05500111246942341</v>
      </c>
    </row>
    <row r="16" spans="1:7" ht="12.75">
      <c r="A16" s="16" t="s">
        <v>77</v>
      </c>
      <c r="B16" s="52">
        <v>530.6802839999996</v>
      </c>
      <c r="C16" s="53">
        <f t="shared" si="3"/>
        <v>0.0802861485276082</v>
      </c>
      <c r="D16" s="52">
        <v>550.758875</v>
      </c>
      <c r="E16" s="53">
        <f t="shared" si="0"/>
        <v>0.08127313914772102</v>
      </c>
      <c r="F16" s="32">
        <f t="shared" si="1"/>
        <v>20.078591000000415</v>
      </c>
      <c r="G16" s="57">
        <f t="shared" si="2"/>
        <v>0.0378355699380013</v>
      </c>
    </row>
    <row r="17" spans="1:7" ht="12.75">
      <c r="A17" s="16" t="s">
        <v>78</v>
      </c>
      <c r="B17" s="52">
        <v>509.3549099999998</v>
      </c>
      <c r="C17" s="53">
        <f t="shared" si="3"/>
        <v>0.07705985164793973</v>
      </c>
      <c r="D17" s="52">
        <v>498.05801999999994</v>
      </c>
      <c r="E17" s="53">
        <f t="shared" si="0"/>
        <v>0.07349629865355946</v>
      </c>
      <c r="F17" s="32">
        <f t="shared" si="1"/>
        <v>-11.296889999999848</v>
      </c>
      <c r="G17" s="57">
        <f t="shared" si="2"/>
        <v>-0.02217881830176105</v>
      </c>
    </row>
    <row r="18" spans="1:7" ht="12.75">
      <c r="A18" s="16" t="s">
        <v>79</v>
      </c>
      <c r="B18" s="52">
        <v>1208.4230369999989</v>
      </c>
      <c r="C18" s="53">
        <f>B18/$B$20</f>
        <v>0.18282124728938556</v>
      </c>
      <c r="D18" s="52">
        <v>1322.3968300000001</v>
      </c>
      <c r="E18" s="53">
        <f t="shared" si="0"/>
        <v>0.19514046246298836</v>
      </c>
      <c r="F18" s="32">
        <f t="shared" si="1"/>
        <v>113.97379300000125</v>
      </c>
      <c r="G18" s="57">
        <f t="shared" si="2"/>
        <v>0.09431613723861942</v>
      </c>
    </row>
    <row r="19" spans="1:7" ht="12.75">
      <c r="A19" s="16" t="s">
        <v>80</v>
      </c>
      <c r="B19" s="52">
        <v>2408.659626000011</v>
      </c>
      <c r="C19" s="53">
        <f t="shared" si="3"/>
        <v>0.3644039741365071</v>
      </c>
      <c r="D19" s="52">
        <v>2563.797744</v>
      </c>
      <c r="E19" s="53">
        <f t="shared" si="0"/>
        <v>0.37832870290964493</v>
      </c>
      <c r="F19" s="32">
        <f t="shared" si="1"/>
        <v>155.13811799998894</v>
      </c>
      <c r="G19" s="57">
        <f t="shared" si="2"/>
        <v>0.06440848525269716</v>
      </c>
    </row>
    <row r="20" spans="1:7" s="22" customFormat="1" ht="12.75">
      <c r="A20" s="23" t="s">
        <v>81</v>
      </c>
      <c r="B20" s="54">
        <f>SUM(B14:B19)</f>
        <v>6609.861025000013</v>
      </c>
      <c r="C20" s="55">
        <f t="shared" si="3"/>
        <v>1</v>
      </c>
      <c r="D20" s="54">
        <f>SUM(D14:D19)</f>
        <v>6776.655498</v>
      </c>
      <c r="E20" s="55">
        <f t="shared" si="0"/>
        <v>1.0000021611002143</v>
      </c>
      <c r="F20" s="26">
        <f t="shared" si="1"/>
        <v>166.7944729999872</v>
      </c>
      <c r="G20" s="56">
        <f t="shared" si="2"/>
        <v>0.025234187582633405</v>
      </c>
    </row>
    <row r="22" spans="1:5" ht="12.75">
      <c r="A22" s="68" t="s">
        <v>63</v>
      </c>
      <c r="B22" s="63">
        <f>B9</f>
        <v>2020</v>
      </c>
      <c r="C22" s="63">
        <f>D9</f>
        <v>2021</v>
      </c>
      <c r="D22" s="66" t="s">
        <v>55</v>
      </c>
      <c r="E22" s="69" t="s">
        <v>56</v>
      </c>
    </row>
    <row r="23" spans="1:5" s="22" customFormat="1" ht="12.75">
      <c r="A23" s="11" t="s">
        <v>64</v>
      </c>
      <c r="B23" s="58">
        <f>B7</f>
        <v>258.0306519</v>
      </c>
      <c r="C23" s="38">
        <f>D7</f>
        <v>291.7400893400001</v>
      </c>
      <c r="D23" s="14">
        <f>C23-B23</f>
        <v>33.7094374400001</v>
      </c>
      <c r="E23" s="59">
        <f>C23/B23-1</f>
        <v>0.13064121332788092</v>
      </c>
    </row>
    <row r="24" spans="1:5" ht="12.75">
      <c r="A24" s="16" t="s">
        <v>65</v>
      </c>
      <c r="B24" s="70">
        <f>'Ciclo Idrico'!B20</f>
        <v>1123</v>
      </c>
      <c r="C24" s="70">
        <f>'Ciclo Idrico'!C20</f>
        <v>1223.9</v>
      </c>
      <c r="D24" s="60">
        <f>C24-B24</f>
        <v>100.90000000000009</v>
      </c>
      <c r="E24" s="61">
        <f>C24/B24-1</f>
        <v>0.08984861976847736</v>
      </c>
    </row>
    <row r="25" spans="1:5" ht="12.75">
      <c r="A25" s="34" t="s">
        <v>66</v>
      </c>
      <c r="B25" s="39">
        <f>B23/B24</f>
        <v>0.22976905779162957</v>
      </c>
      <c r="C25" s="39">
        <f>C23/C24</f>
        <v>0.2383692208023532</v>
      </c>
      <c r="D25" s="40"/>
      <c r="E25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D7 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2" customWidth="1"/>
    <col min="2" max="7" width="10.7109375" style="10" customWidth="1"/>
    <col min="8" max="16384" width="9.140625" style="10" customWidth="1"/>
  </cols>
  <sheetData>
    <row r="2" spans="1:7" ht="12.75">
      <c r="A2" s="43" t="s">
        <v>99</v>
      </c>
      <c r="B2" s="44">
        <v>2020</v>
      </c>
      <c r="C2" s="45" t="s">
        <v>59</v>
      </c>
      <c r="D2" s="44">
        <v>2021</v>
      </c>
      <c r="E2" s="46" t="s">
        <v>59</v>
      </c>
      <c r="F2" s="47" t="s">
        <v>55</v>
      </c>
      <c r="G2" s="48" t="s">
        <v>56</v>
      </c>
    </row>
    <row r="3" spans="1:7" ht="12.75">
      <c r="A3" s="11" t="s">
        <v>60</v>
      </c>
      <c r="B3" s="12">
        <v>147.08043624</v>
      </c>
      <c r="C3" s="13">
        <f>B3/$B$3</f>
        <v>1</v>
      </c>
      <c r="D3" s="12">
        <v>170.81424973</v>
      </c>
      <c r="E3" s="13">
        <f>D3/$D$3</f>
        <v>1</v>
      </c>
      <c r="F3" s="14">
        <f>D3-B3</f>
        <v>23.73381348999999</v>
      </c>
      <c r="G3" s="15">
        <f>D3/B3-1</f>
        <v>0.16136621631494275</v>
      </c>
    </row>
    <row r="4" spans="1:7" ht="12.75">
      <c r="A4" s="16" t="s">
        <v>61</v>
      </c>
      <c r="B4" s="17">
        <v>-91.97856425</v>
      </c>
      <c r="C4" s="13">
        <f>B4/$B$3</f>
        <v>-0.6253623296297071</v>
      </c>
      <c r="D4" s="17">
        <v>-114.10777094999997</v>
      </c>
      <c r="E4" s="13">
        <f>D4/$D$3</f>
        <v>-0.6680225515749773</v>
      </c>
      <c r="F4" s="18">
        <f>D4-B4</f>
        <v>-22.12920669999997</v>
      </c>
      <c r="G4" s="19">
        <f>D4/B4-1</f>
        <v>0.24059091246360653</v>
      </c>
    </row>
    <row r="5" spans="1:7" ht="12.75">
      <c r="A5" s="16" t="s">
        <v>6</v>
      </c>
      <c r="B5" s="17">
        <v>-20.250310230000004</v>
      </c>
      <c r="C5" s="13">
        <f>B5/$B$3</f>
        <v>-0.13768187495008752</v>
      </c>
      <c r="D5" s="17">
        <v>-21.18873847</v>
      </c>
      <c r="E5" s="13">
        <f>D5/$D$3</f>
        <v>-0.12404549681008631</v>
      </c>
      <c r="F5" s="18">
        <f>D5-B5</f>
        <v>-0.9384282399999968</v>
      </c>
      <c r="G5" s="19">
        <f>D5/B5-1</f>
        <v>0.04634142535800523</v>
      </c>
    </row>
    <row r="6" spans="1:7" s="22" customFormat="1" ht="12.75">
      <c r="A6" s="16" t="s">
        <v>9</v>
      </c>
      <c r="B6" s="20">
        <v>1.80706963</v>
      </c>
      <c r="C6" s="13">
        <f>B6/$B$3</f>
        <v>0.012286267815056623</v>
      </c>
      <c r="D6" s="20">
        <v>1.866082</v>
      </c>
      <c r="E6" s="13">
        <f>D6/$D$3</f>
        <v>0.010924627207329889</v>
      </c>
      <c r="F6" s="21">
        <f>D6-B6</f>
        <v>0.059012370000000036</v>
      </c>
      <c r="G6" s="19">
        <f>D6/B6-1</f>
        <v>0.03265638967104989</v>
      </c>
    </row>
    <row r="7" spans="1:7" ht="12.75">
      <c r="A7" s="23" t="s">
        <v>62</v>
      </c>
      <c r="B7" s="24">
        <f>SUM(B3:B6)</f>
        <v>36.658631390000004</v>
      </c>
      <c r="C7" s="25">
        <f>B7/$B$3</f>
        <v>0.249242063235262</v>
      </c>
      <c r="D7" s="24">
        <f>SUM(D3:D6)</f>
        <v>37.38382231000002</v>
      </c>
      <c r="E7" s="25">
        <f>D7/$D$3</f>
        <v>0.21885657882226628</v>
      </c>
      <c r="F7" s="26">
        <f>D7-B7</f>
        <v>0.7251909200000171</v>
      </c>
      <c r="G7" s="27">
        <f>D7/B7-1</f>
        <v>0.019782269345653747</v>
      </c>
    </row>
    <row r="10" spans="1:5" ht="12.75">
      <c r="A10" s="43" t="s">
        <v>54</v>
      </c>
      <c r="B10" s="44">
        <f>B2</f>
        <v>2020</v>
      </c>
      <c r="C10" s="44">
        <f>D2</f>
        <v>2021</v>
      </c>
      <c r="D10" s="47" t="s">
        <v>55</v>
      </c>
      <c r="E10" s="49" t="s">
        <v>56</v>
      </c>
    </row>
    <row r="11" spans="1:5" ht="12.75">
      <c r="A11" s="11" t="s">
        <v>82</v>
      </c>
      <c r="B11" s="28"/>
      <c r="C11" s="28"/>
      <c r="D11" s="29"/>
      <c r="E11" s="30"/>
    </row>
    <row r="12" spans="1:5" ht="12.75">
      <c r="A12" s="16" t="s">
        <v>83</v>
      </c>
      <c r="B12" s="31">
        <v>571.264</v>
      </c>
      <c r="C12" s="31">
        <v>563.2049999999999</v>
      </c>
      <c r="D12" s="32">
        <f>C12-B12</f>
        <v>-8.059000000000083</v>
      </c>
      <c r="E12" s="33">
        <f>C12/B12-1</f>
        <v>-0.014107312906117109</v>
      </c>
    </row>
    <row r="13" spans="1:5" ht="12.75">
      <c r="A13" s="34" t="s">
        <v>84</v>
      </c>
      <c r="B13" s="35">
        <v>188</v>
      </c>
      <c r="C13" s="35">
        <v>184</v>
      </c>
      <c r="D13" s="36">
        <f>C13-B13</f>
        <v>-4</v>
      </c>
      <c r="E13" s="37">
        <f>C13/B13-1</f>
        <v>-0.021276595744680882</v>
      </c>
    </row>
    <row r="16" spans="1:5" ht="12.75">
      <c r="A16" s="50" t="s">
        <v>63</v>
      </c>
      <c r="B16" s="44">
        <f>B10</f>
        <v>2020</v>
      </c>
      <c r="C16" s="44">
        <f>C10</f>
        <v>2021</v>
      </c>
      <c r="D16" s="47" t="s">
        <v>55</v>
      </c>
      <c r="E16" s="49" t="s">
        <v>56</v>
      </c>
    </row>
    <row r="17" spans="1:5" ht="12.75">
      <c r="A17" s="11" t="s">
        <v>64</v>
      </c>
      <c r="B17" s="38">
        <f>B7</f>
        <v>36.658631390000004</v>
      </c>
      <c r="C17" s="38">
        <f>D7</f>
        <v>37.38382231000002</v>
      </c>
      <c r="D17" s="14">
        <f>C17-B17</f>
        <v>0.7251909200000171</v>
      </c>
      <c r="E17" s="15">
        <f>C17/B17-1</f>
        <v>0.019782269345653747</v>
      </c>
    </row>
    <row r="18" spans="1:5" ht="12.75">
      <c r="A18" s="16" t="s">
        <v>65</v>
      </c>
      <c r="B18" s="70">
        <f>Ambiente!B24</f>
        <v>1123</v>
      </c>
      <c r="C18" s="70">
        <f>Ambiente!C24</f>
        <v>1223.9</v>
      </c>
      <c r="D18" s="29">
        <f>C18-B18</f>
        <v>100.90000000000009</v>
      </c>
      <c r="E18" s="30">
        <f>C18/B18-1</f>
        <v>0.08984861976847736</v>
      </c>
    </row>
    <row r="19" spans="1:5" ht="12.75">
      <c r="A19" s="34" t="s">
        <v>66</v>
      </c>
      <c r="B19" s="39">
        <f>B17/B18</f>
        <v>0.032643482983081035</v>
      </c>
      <c r="C19" s="39">
        <f>C17/C18</f>
        <v>0.030544833981534455</v>
      </c>
      <c r="D19" s="40"/>
      <c r="E19" s="41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dcterms:created xsi:type="dcterms:W3CDTF">2008-08-08T14:48:29Z</dcterms:created>
  <dcterms:modified xsi:type="dcterms:W3CDTF">2022-03-15T13:53:40Z</dcterms:modified>
  <cp:category/>
  <cp:version/>
  <cp:contentType/>
  <cp:contentStatus/>
</cp:coreProperties>
</file>